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SO01 - Skluz v ř. km 45,962" sheetId="2" r:id="rId2"/>
    <sheet name="SO02 - Skluz v ř. km 46,427" sheetId="3" r:id="rId3"/>
    <sheet name="SO03 - Skluz v ř. km 51,312" sheetId="4" r:id="rId4"/>
  </sheets>
  <definedNames>
    <definedName name="_xlnm.Print_Area" localSheetId="0">'Rekapitulace stavby'!$D$4:$AO$76,'Rekapitulace stavby'!$C$82:$AQ$98</definedName>
    <definedName name="_xlnm.Print_Titles" localSheetId="0">'Rekapitulace stavby'!$92:$92</definedName>
    <definedName name="_xlnm._FilterDatabase" localSheetId="1" hidden="1">'SO01 - Skluz v ř. km 45,962'!$C$128:$K$237</definedName>
    <definedName name="_xlnm.Print_Area" localSheetId="1">'SO01 - Skluz v ř. km 45,962'!$C$4:$J$76,'SO01 - Skluz v ř. km 45,962'!$C$82:$J$110,'SO01 - Skluz v ř. km 45,962'!$C$116:$K$237</definedName>
    <definedName name="_xlnm.Print_Titles" localSheetId="1">'SO01 - Skluz v ř. km 45,962'!$128:$128</definedName>
    <definedName name="_xlnm._FilterDatabase" localSheetId="2" hidden="1">'SO02 - Skluz v ř. km 46,427'!$C$126:$K$208</definedName>
    <definedName name="_xlnm.Print_Area" localSheetId="2">'SO02 - Skluz v ř. km 46,427'!$C$4:$J$76,'SO02 - Skluz v ř. km 46,427'!$C$82:$J$108,'SO02 - Skluz v ř. km 46,427'!$C$114:$K$208</definedName>
    <definedName name="_xlnm.Print_Titles" localSheetId="2">'SO02 - Skluz v ř. km 46,427'!$126:$126</definedName>
    <definedName name="_xlnm._FilterDatabase" localSheetId="3" hidden="1">'SO03 - Skluz v ř. km 51,312'!$C$123:$K$193</definedName>
    <definedName name="_xlnm.Print_Area" localSheetId="3">'SO03 - Skluz v ř. km 51,312'!$C$4:$J$76,'SO03 - Skluz v ř. km 51,312'!$C$82:$J$105,'SO03 - Skluz v ř. km 51,312'!$C$111:$K$193</definedName>
    <definedName name="_xlnm.Print_Titles" localSheetId="3">'SO03 - Skluz v ř. km 51,312'!$123:$123</definedName>
  </definedNames>
  <calcPr/>
</workbook>
</file>

<file path=xl/calcChain.xml><?xml version="1.0" encoding="utf-8"?>
<calcChain xmlns="http://schemas.openxmlformats.org/spreadsheetml/2006/main">
  <c i="4" r="J37"/>
  <c r="J36"/>
  <c i="1" r="AY97"/>
  <c i="4" r="J35"/>
  <c i="1" r="AX97"/>
  <c i="4" r="BI193"/>
  <c r="BH193"/>
  <c r="BG193"/>
  <c r="BF193"/>
  <c r="T193"/>
  <c r="R193"/>
  <c r="P193"/>
  <c r="BK193"/>
  <c r="J193"/>
  <c r="BE193"/>
  <c r="BI191"/>
  <c r="BH191"/>
  <c r="BG191"/>
  <c r="BF191"/>
  <c r="T191"/>
  <c r="T190"/>
  <c r="R191"/>
  <c r="R190"/>
  <c r="P191"/>
  <c r="P190"/>
  <c r="BK191"/>
  <c r="BK190"/>
  <c r="J190"/>
  <c r="J191"/>
  <c r="BE191"/>
  <c r="J104"/>
  <c r="BI189"/>
  <c r="BH189"/>
  <c r="BG189"/>
  <c r="BF189"/>
  <c r="T189"/>
  <c r="T188"/>
  <c r="T187"/>
  <c r="R189"/>
  <c r="R188"/>
  <c r="R187"/>
  <c r="P189"/>
  <c r="P188"/>
  <c r="P187"/>
  <c r="BK189"/>
  <c r="BK188"/>
  <c r="J188"/>
  <c r="BK187"/>
  <c r="J187"/>
  <c r="J189"/>
  <c r="BE189"/>
  <c r="J103"/>
  <c r="J102"/>
  <c r="BI185"/>
  <c r="BH185"/>
  <c r="BG185"/>
  <c r="BF185"/>
  <c r="T185"/>
  <c r="R185"/>
  <c r="P185"/>
  <c r="BK185"/>
  <c r="J185"/>
  <c r="BE185"/>
  <c r="BI184"/>
  <c r="BH184"/>
  <c r="BG184"/>
  <c r="BF184"/>
  <c r="T184"/>
  <c r="R184"/>
  <c r="P184"/>
  <c r="BK184"/>
  <c r="J184"/>
  <c r="BE184"/>
  <c r="BI183"/>
  <c r="BH183"/>
  <c r="BG183"/>
  <c r="BF183"/>
  <c r="T183"/>
  <c r="R183"/>
  <c r="P183"/>
  <c r="BK183"/>
  <c r="J183"/>
  <c r="BE183"/>
  <c r="BI182"/>
  <c r="BH182"/>
  <c r="BG182"/>
  <c r="BF182"/>
  <c r="T182"/>
  <c r="R182"/>
  <c r="P182"/>
  <c r="BK182"/>
  <c r="J182"/>
  <c r="BE182"/>
  <c r="BI181"/>
  <c r="BH181"/>
  <c r="BG181"/>
  <c r="BF181"/>
  <c r="T181"/>
  <c r="R181"/>
  <c r="P181"/>
  <c r="BK181"/>
  <c r="J181"/>
  <c r="BE181"/>
  <c r="BI180"/>
  <c r="BH180"/>
  <c r="BG180"/>
  <c r="BF180"/>
  <c r="T180"/>
  <c r="R180"/>
  <c r="P180"/>
  <c r="BK180"/>
  <c r="J180"/>
  <c r="BE180"/>
  <c r="BI179"/>
  <c r="BH179"/>
  <c r="BG179"/>
  <c r="BF179"/>
  <c r="T179"/>
  <c r="R179"/>
  <c r="P179"/>
  <c r="BK179"/>
  <c r="J179"/>
  <c r="BE179"/>
  <c r="BI178"/>
  <c r="BH178"/>
  <c r="BG178"/>
  <c r="BF178"/>
  <c r="T178"/>
  <c r="R178"/>
  <c r="P178"/>
  <c r="BK178"/>
  <c r="J178"/>
  <c r="BE178"/>
  <c r="BI177"/>
  <c r="BH177"/>
  <c r="BG177"/>
  <c r="BF177"/>
  <c r="T177"/>
  <c r="R177"/>
  <c r="P177"/>
  <c r="BK177"/>
  <c r="J177"/>
  <c r="BE177"/>
  <c r="BI175"/>
  <c r="BH175"/>
  <c r="BG175"/>
  <c r="BF175"/>
  <c r="T175"/>
  <c r="R175"/>
  <c r="P175"/>
  <c r="BK175"/>
  <c r="J175"/>
  <c r="BE175"/>
  <c r="BI174"/>
  <c r="BH174"/>
  <c r="BG174"/>
  <c r="BF174"/>
  <c r="T174"/>
  <c r="R174"/>
  <c r="P174"/>
  <c r="BK174"/>
  <c r="J174"/>
  <c r="BE174"/>
  <c r="BI172"/>
  <c r="BH172"/>
  <c r="BG172"/>
  <c r="BF172"/>
  <c r="T172"/>
  <c r="T171"/>
  <c r="R172"/>
  <c r="R171"/>
  <c r="P172"/>
  <c r="P171"/>
  <c r="BK172"/>
  <c r="BK171"/>
  <c r="J171"/>
  <c r="J172"/>
  <c r="BE172"/>
  <c r="J101"/>
  <c r="BI170"/>
  <c r="BH170"/>
  <c r="BG170"/>
  <c r="BF170"/>
  <c r="T170"/>
  <c r="T169"/>
  <c r="R170"/>
  <c r="R169"/>
  <c r="P170"/>
  <c r="P169"/>
  <c r="BK170"/>
  <c r="BK169"/>
  <c r="J169"/>
  <c r="J170"/>
  <c r="BE170"/>
  <c r="J100"/>
  <c r="BI160"/>
  <c r="BH160"/>
  <c r="BG160"/>
  <c r="BF160"/>
  <c r="T160"/>
  <c r="R160"/>
  <c r="P160"/>
  <c r="BK160"/>
  <c r="J160"/>
  <c r="BE160"/>
  <c r="BI158"/>
  <c r="BH158"/>
  <c r="BG158"/>
  <c r="BF158"/>
  <c r="T158"/>
  <c r="T157"/>
  <c r="R158"/>
  <c r="R157"/>
  <c r="P158"/>
  <c r="P157"/>
  <c r="BK158"/>
  <c r="BK157"/>
  <c r="J157"/>
  <c r="J158"/>
  <c r="BE158"/>
  <c r="J99"/>
  <c r="BI154"/>
  <c r="BH154"/>
  <c r="BG154"/>
  <c r="BF154"/>
  <c r="T154"/>
  <c r="R154"/>
  <c r="P154"/>
  <c r="BK154"/>
  <c r="J154"/>
  <c r="BE154"/>
  <c r="BI152"/>
  <c r="BH152"/>
  <c r="BG152"/>
  <c r="BF152"/>
  <c r="T152"/>
  <c r="R152"/>
  <c r="P152"/>
  <c r="BK152"/>
  <c r="J152"/>
  <c r="BE152"/>
  <c r="BI151"/>
  <c r="BH151"/>
  <c r="BG151"/>
  <c r="BF151"/>
  <c r="T151"/>
  <c r="R151"/>
  <c r="P151"/>
  <c r="BK151"/>
  <c r="J151"/>
  <c r="BE151"/>
  <c r="BI148"/>
  <c r="BH148"/>
  <c r="BG148"/>
  <c r="BF148"/>
  <c r="T148"/>
  <c r="R148"/>
  <c r="P148"/>
  <c r="BK148"/>
  <c r="J148"/>
  <c r="BE148"/>
  <c r="BI146"/>
  <c r="BH146"/>
  <c r="BG146"/>
  <c r="BF146"/>
  <c r="T146"/>
  <c r="R146"/>
  <c r="P146"/>
  <c r="BK146"/>
  <c r="J146"/>
  <c r="BE146"/>
  <c r="BI137"/>
  <c r="BH137"/>
  <c r="BG137"/>
  <c r="BF137"/>
  <c r="T137"/>
  <c r="R137"/>
  <c r="P137"/>
  <c r="BK137"/>
  <c r="J137"/>
  <c r="BE137"/>
  <c r="BI135"/>
  <c r="BH135"/>
  <c r="BG135"/>
  <c r="BF135"/>
  <c r="T135"/>
  <c r="R135"/>
  <c r="P135"/>
  <c r="BK135"/>
  <c r="J135"/>
  <c r="BE135"/>
  <c r="BI134"/>
  <c r="BH134"/>
  <c r="BG134"/>
  <c r="BF134"/>
  <c r="T134"/>
  <c r="R134"/>
  <c r="P134"/>
  <c r="BK134"/>
  <c r="J134"/>
  <c r="BE134"/>
  <c r="BI131"/>
  <c r="BH131"/>
  <c r="BG131"/>
  <c r="BF131"/>
  <c r="T131"/>
  <c r="R131"/>
  <c r="P131"/>
  <c r="BK131"/>
  <c r="J131"/>
  <c r="BE131"/>
  <c r="BI130"/>
  <c r="BH130"/>
  <c r="BG130"/>
  <c r="BF130"/>
  <c r="T130"/>
  <c r="R130"/>
  <c r="P130"/>
  <c r="BK130"/>
  <c r="J130"/>
  <c r="BE130"/>
  <c r="BI129"/>
  <c r="BH129"/>
  <c r="BG129"/>
  <c r="BF129"/>
  <c r="T129"/>
  <c r="R129"/>
  <c r="P129"/>
  <c r="BK129"/>
  <c r="J129"/>
  <c r="BE129"/>
  <c r="BI127"/>
  <c r="F37"/>
  <c i="1" r="BD97"/>
  <c i="4" r="BH127"/>
  <c r="F36"/>
  <c i="1" r="BC97"/>
  <c i="4" r="BG127"/>
  <c r="F35"/>
  <c i="1" r="BB97"/>
  <c i="4" r="BF127"/>
  <c r="J34"/>
  <c i="1" r="AW97"/>
  <c i="4" r="F34"/>
  <c i="1" r="BA97"/>
  <c i="4" r="T127"/>
  <c r="T126"/>
  <c r="T125"/>
  <c r="T124"/>
  <c r="R127"/>
  <c r="R126"/>
  <c r="R125"/>
  <c r="R124"/>
  <c r="P127"/>
  <c r="P126"/>
  <c r="P125"/>
  <c r="P124"/>
  <c i="1" r="AU97"/>
  <c i="4" r="BK127"/>
  <c r="BK126"/>
  <c r="J126"/>
  <c r="BK125"/>
  <c r="J125"/>
  <c r="BK124"/>
  <c r="J124"/>
  <c r="J96"/>
  <c r="J30"/>
  <c i="1" r="AG97"/>
  <c i="4" r="J127"/>
  <c r="BE127"/>
  <c r="J33"/>
  <c i="1" r="AV97"/>
  <c i="4" r="F33"/>
  <c i="1" r="AZ97"/>
  <c i="4" r="J98"/>
  <c r="J97"/>
  <c r="J120"/>
  <c r="F120"/>
  <c r="F118"/>
  <c r="E116"/>
  <c r="J91"/>
  <c r="F91"/>
  <c r="F89"/>
  <c r="E87"/>
  <c r="J39"/>
  <c r="J24"/>
  <c r="E24"/>
  <c r="J121"/>
  <c r="J92"/>
  <c r="J23"/>
  <c r="J18"/>
  <c r="E18"/>
  <c r="F121"/>
  <c r="F92"/>
  <c r="J17"/>
  <c r="J12"/>
  <c r="J118"/>
  <c r="J89"/>
  <c r="E7"/>
  <c r="E114"/>
  <c r="E85"/>
  <c i="3" r="J37"/>
  <c r="J36"/>
  <c i="1" r="AY96"/>
  <c i="3" r="J35"/>
  <c i="1" r="AX96"/>
  <c i="3" r="BI208"/>
  <c r="BH208"/>
  <c r="BG208"/>
  <c r="BF208"/>
  <c r="T208"/>
  <c r="R208"/>
  <c r="P208"/>
  <c r="BK208"/>
  <c r="J208"/>
  <c r="BE208"/>
  <c r="BI206"/>
  <c r="BH206"/>
  <c r="BG206"/>
  <c r="BF206"/>
  <c r="T206"/>
  <c r="T205"/>
  <c r="R206"/>
  <c r="R205"/>
  <c r="P206"/>
  <c r="P205"/>
  <c r="BK206"/>
  <c r="BK205"/>
  <c r="J205"/>
  <c r="J206"/>
  <c r="BE206"/>
  <c r="J107"/>
  <c r="BI204"/>
  <c r="BH204"/>
  <c r="BG204"/>
  <c r="BF204"/>
  <c r="T204"/>
  <c r="T203"/>
  <c r="T202"/>
  <c r="R204"/>
  <c r="R203"/>
  <c r="R202"/>
  <c r="P204"/>
  <c r="P203"/>
  <c r="P202"/>
  <c r="BK204"/>
  <c r="BK203"/>
  <c r="J203"/>
  <c r="BK202"/>
  <c r="J202"/>
  <c r="J204"/>
  <c r="BE204"/>
  <c r="J106"/>
  <c r="J105"/>
  <c r="BI201"/>
  <c r="BH201"/>
  <c r="BG201"/>
  <c r="BF201"/>
  <c r="T201"/>
  <c r="R201"/>
  <c r="P201"/>
  <c r="BK201"/>
  <c r="J201"/>
  <c r="BE201"/>
  <c r="BI200"/>
  <c r="BH200"/>
  <c r="BG200"/>
  <c r="BF200"/>
  <c r="T200"/>
  <c r="R200"/>
  <c r="P200"/>
  <c r="BK200"/>
  <c r="J200"/>
  <c r="BE200"/>
  <c r="BI199"/>
  <c r="BH199"/>
  <c r="BG199"/>
  <c r="BF199"/>
  <c r="T199"/>
  <c r="R199"/>
  <c r="P199"/>
  <c r="BK199"/>
  <c r="J199"/>
  <c r="BE199"/>
  <c r="BI198"/>
  <c r="BH198"/>
  <c r="BG198"/>
  <c r="BF198"/>
  <c r="T198"/>
  <c r="R198"/>
  <c r="P198"/>
  <c r="BK198"/>
  <c r="J198"/>
  <c r="BE198"/>
  <c r="BI197"/>
  <c r="BH197"/>
  <c r="BG197"/>
  <c r="BF197"/>
  <c r="T197"/>
  <c r="R197"/>
  <c r="P197"/>
  <c r="BK197"/>
  <c r="J197"/>
  <c r="BE197"/>
  <c r="BI196"/>
  <c r="BH196"/>
  <c r="BG196"/>
  <c r="BF196"/>
  <c r="T196"/>
  <c r="R196"/>
  <c r="P196"/>
  <c r="BK196"/>
  <c r="J196"/>
  <c r="BE196"/>
  <c r="BI195"/>
  <c r="BH195"/>
  <c r="BG195"/>
  <c r="BF195"/>
  <c r="T195"/>
  <c r="R195"/>
  <c r="P195"/>
  <c r="BK195"/>
  <c r="J195"/>
  <c r="BE195"/>
  <c r="BI194"/>
  <c r="BH194"/>
  <c r="BG194"/>
  <c r="BF194"/>
  <c r="T194"/>
  <c r="R194"/>
  <c r="P194"/>
  <c r="BK194"/>
  <c r="J194"/>
  <c r="BE194"/>
  <c r="BI193"/>
  <c r="BH193"/>
  <c r="BG193"/>
  <c r="BF193"/>
  <c r="T193"/>
  <c r="R193"/>
  <c r="P193"/>
  <c r="BK193"/>
  <c r="J193"/>
  <c r="BE193"/>
  <c r="BI191"/>
  <c r="BH191"/>
  <c r="BG191"/>
  <c r="BF191"/>
  <c r="T191"/>
  <c r="T190"/>
  <c r="R191"/>
  <c r="R190"/>
  <c r="P191"/>
  <c r="P190"/>
  <c r="BK191"/>
  <c r="BK190"/>
  <c r="J190"/>
  <c r="J191"/>
  <c r="BE191"/>
  <c r="J104"/>
  <c r="BI189"/>
  <c r="BH189"/>
  <c r="BG189"/>
  <c r="BF189"/>
  <c r="T189"/>
  <c r="T188"/>
  <c r="R189"/>
  <c r="R188"/>
  <c r="P189"/>
  <c r="P188"/>
  <c r="BK189"/>
  <c r="BK188"/>
  <c r="J188"/>
  <c r="J189"/>
  <c r="BE189"/>
  <c r="J103"/>
  <c r="BI182"/>
  <c r="BH182"/>
  <c r="BG182"/>
  <c r="BF182"/>
  <c r="T182"/>
  <c r="R182"/>
  <c r="P182"/>
  <c r="BK182"/>
  <c r="J182"/>
  <c r="BE182"/>
  <c r="BI180"/>
  <c r="BH180"/>
  <c r="BG180"/>
  <c r="BF180"/>
  <c r="T180"/>
  <c r="T179"/>
  <c r="R180"/>
  <c r="R179"/>
  <c r="P180"/>
  <c r="P179"/>
  <c r="BK180"/>
  <c r="BK179"/>
  <c r="J179"/>
  <c r="J180"/>
  <c r="BE180"/>
  <c r="J102"/>
  <c r="BI176"/>
  <c r="BH176"/>
  <c r="BG176"/>
  <c r="BF176"/>
  <c r="T176"/>
  <c r="R176"/>
  <c r="P176"/>
  <c r="BK176"/>
  <c r="J176"/>
  <c r="BE176"/>
  <c r="BI169"/>
  <c r="BH169"/>
  <c r="BG169"/>
  <c r="BF169"/>
  <c r="T169"/>
  <c r="R169"/>
  <c r="P169"/>
  <c r="BK169"/>
  <c r="J169"/>
  <c r="BE169"/>
  <c r="BI167"/>
  <c r="BH167"/>
  <c r="BG167"/>
  <c r="BF167"/>
  <c r="T167"/>
  <c r="T166"/>
  <c r="R167"/>
  <c r="R166"/>
  <c r="P167"/>
  <c r="P166"/>
  <c r="BK167"/>
  <c r="BK166"/>
  <c r="J166"/>
  <c r="J167"/>
  <c r="BE167"/>
  <c r="J101"/>
  <c r="BI163"/>
  <c r="BH163"/>
  <c r="BG163"/>
  <c r="BF163"/>
  <c r="T163"/>
  <c r="T162"/>
  <c r="R163"/>
  <c r="R162"/>
  <c r="P163"/>
  <c r="P162"/>
  <c r="BK163"/>
  <c r="BK162"/>
  <c r="J162"/>
  <c r="J163"/>
  <c r="BE163"/>
  <c r="J100"/>
  <c r="BI155"/>
  <c r="BH155"/>
  <c r="BG155"/>
  <c r="BF155"/>
  <c r="T155"/>
  <c r="T154"/>
  <c r="R155"/>
  <c r="R154"/>
  <c r="P155"/>
  <c r="P154"/>
  <c r="BK155"/>
  <c r="BK154"/>
  <c r="J154"/>
  <c r="J155"/>
  <c r="BE155"/>
  <c r="J99"/>
  <c r="BI152"/>
  <c r="BH152"/>
  <c r="BG152"/>
  <c r="BF152"/>
  <c r="T152"/>
  <c r="R152"/>
  <c r="P152"/>
  <c r="BK152"/>
  <c r="J152"/>
  <c r="BE152"/>
  <c r="BI149"/>
  <c r="BH149"/>
  <c r="BG149"/>
  <c r="BF149"/>
  <c r="T149"/>
  <c r="R149"/>
  <c r="P149"/>
  <c r="BK149"/>
  <c r="J149"/>
  <c r="BE149"/>
  <c r="BI148"/>
  <c r="BH148"/>
  <c r="BG148"/>
  <c r="BF148"/>
  <c r="T148"/>
  <c r="R148"/>
  <c r="P148"/>
  <c r="BK148"/>
  <c r="J148"/>
  <c r="BE148"/>
  <c r="BI146"/>
  <c r="BH146"/>
  <c r="BG146"/>
  <c r="BF146"/>
  <c r="T146"/>
  <c r="R146"/>
  <c r="P146"/>
  <c r="BK146"/>
  <c r="J146"/>
  <c r="BE146"/>
  <c r="BI144"/>
  <c r="BH144"/>
  <c r="BG144"/>
  <c r="BF144"/>
  <c r="T144"/>
  <c r="R144"/>
  <c r="P144"/>
  <c r="BK144"/>
  <c r="J144"/>
  <c r="BE144"/>
  <c r="BI142"/>
  <c r="BH142"/>
  <c r="BG142"/>
  <c r="BF142"/>
  <c r="T142"/>
  <c r="R142"/>
  <c r="P142"/>
  <c r="BK142"/>
  <c r="J142"/>
  <c r="BE142"/>
  <c r="BI141"/>
  <c r="BH141"/>
  <c r="BG141"/>
  <c r="BF141"/>
  <c r="T141"/>
  <c r="R141"/>
  <c r="P141"/>
  <c r="BK141"/>
  <c r="J141"/>
  <c r="BE141"/>
  <c r="BI134"/>
  <c r="BH134"/>
  <c r="BG134"/>
  <c r="BF134"/>
  <c r="T134"/>
  <c r="R134"/>
  <c r="P134"/>
  <c r="BK134"/>
  <c r="J134"/>
  <c r="BE134"/>
  <c r="BI131"/>
  <c r="BH131"/>
  <c r="BG131"/>
  <c r="BF131"/>
  <c r="T131"/>
  <c r="R131"/>
  <c r="P131"/>
  <c r="BK131"/>
  <c r="J131"/>
  <c r="BE131"/>
  <c r="BI130"/>
  <c r="F37"/>
  <c i="1" r="BD96"/>
  <c i="3" r="BH130"/>
  <c r="F36"/>
  <c i="1" r="BC96"/>
  <c i="3" r="BG130"/>
  <c r="F35"/>
  <c i="1" r="BB96"/>
  <c i="3" r="BF130"/>
  <c r="J34"/>
  <c i="1" r="AW96"/>
  <c i="3" r="F34"/>
  <c i="1" r="BA96"/>
  <c i="3" r="T130"/>
  <c r="T129"/>
  <c r="T128"/>
  <c r="T127"/>
  <c r="R130"/>
  <c r="R129"/>
  <c r="R128"/>
  <c r="R127"/>
  <c r="P130"/>
  <c r="P129"/>
  <c r="P128"/>
  <c r="P127"/>
  <c i="1" r="AU96"/>
  <c i="3" r="BK130"/>
  <c r="BK129"/>
  <c r="J129"/>
  <c r="BK128"/>
  <c r="J128"/>
  <c r="BK127"/>
  <c r="J127"/>
  <c r="J96"/>
  <c r="J30"/>
  <c i="1" r="AG96"/>
  <c i="3" r="J130"/>
  <c r="BE130"/>
  <c r="J33"/>
  <c i="1" r="AV96"/>
  <c i="3" r="F33"/>
  <c i="1" r="AZ96"/>
  <c i="3" r="J98"/>
  <c r="J97"/>
  <c r="J123"/>
  <c r="F123"/>
  <c r="F121"/>
  <c r="E119"/>
  <c r="J91"/>
  <c r="F91"/>
  <c r="F89"/>
  <c r="E87"/>
  <c r="J39"/>
  <c r="J24"/>
  <c r="E24"/>
  <c r="J124"/>
  <c r="J92"/>
  <c r="J23"/>
  <c r="J18"/>
  <c r="E18"/>
  <c r="F124"/>
  <c r="F92"/>
  <c r="J17"/>
  <c r="J12"/>
  <c r="J121"/>
  <c r="J89"/>
  <c r="E7"/>
  <c r="E117"/>
  <c r="E85"/>
  <c i="2" r="J37"/>
  <c r="J36"/>
  <c i="1" r="AY95"/>
  <c i="2" r="J35"/>
  <c i="1" r="AX95"/>
  <c i="2" r="BI237"/>
  <c r="BH237"/>
  <c r="BG237"/>
  <c r="BF237"/>
  <c r="T237"/>
  <c r="R237"/>
  <c r="P237"/>
  <c r="BK237"/>
  <c r="J237"/>
  <c r="BE237"/>
  <c r="BI235"/>
  <c r="BH235"/>
  <c r="BG235"/>
  <c r="BF235"/>
  <c r="T235"/>
  <c r="T234"/>
  <c r="R235"/>
  <c r="R234"/>
  <c r="P235"/>
  <c r="P234"/>
  <c r="BK235"/>
  <c r="BK234"/>
  <c r="J234"/>
  <c r="J235"/>
  <c r="BE235"/>
  <c r="J109"/>
  <c r="BI233"/>
  <c r="BH233"/>
  <c r="BG233"/>
  <c r="BF233"/>
  <c r="T233"/>
  <c r="T232"/>
  <c r="T231"/>
  <c r="R233"/>
  <c r="R232"/>
  <c r="R231"/>
  <c r="P233"/>
  <c r="P232"/>
  <c r="P231"/>
  <c r="BK233"/>
  <c r="BK232"/>
  <c r="J232"/>
  <c r="BK231"/>
  <c r="J231"/>
  <c r="J233"/>
  <c r="BE233"/>
  <c r="J108"/>
  <c r="J107"/>
  <c r="BI229"/>
  <c r="BH229"/>
  <c r="BG229"/>
  <c r="BF229"/>
  <c r="T229"/>
  <c r="R229"/>
  <c r="P229"/>
  <c r="BK229"/>
  <c r="J229"/>
  <c r="BE229"/>
  <c r="BI227"/>
  <c r="BH227"/>
  <c r="BG227"/>
  <c r="BF227"/>
  <c r="T227"/>
  <c r="R227"/>
  <c r="P227"/>
  <c r="BK227"/>
  <c r="J227"/>
  <c r="BE227"/>
  <c r="BI226"/>
  <c r="BH226"/>
  <c r="BG226"/>
  <c r="BF226"/>
  <c r="T226"/>
  <c r="R226"/>
  <c r="P226"/>
  <c r="BK226"/>
  <c r="J226"/>
  <c r="BE226"/>
  <c r="BI225"/>
  <c r="BH225"/>
  <c r="BG225"/>
  <c r="BF225"/>
  <c r="T225"/>
  <c r="R225"/>
  <c r="P225"/>
  <c r="BK225"/>
  <c r="J225"/>
  <c r="BE225"/>
  <c r="BI224"/>
  <c r="BH224"/>
  <c r="BG224"/>
  <c r="BF224"/>
  <c r="T224"/>
  <c r="R224"/>
  <c r="P224"/>
  <c r="BK224"/>
  <c r="J224"/>
  <c r="BE224"/>
  <c r="BI223"/>
  <c r="BH223"/>
  <c r="BG223"/>
  <c r="BF223"/>
  <c r="T223"/>
  <c r="R223"/>
  <c r="P223"/>
  <c r="BK223"/>
  <c r="J223"/>
  <c r="BE223"/>
  <c r="BI222"/>
  <c r="BH222"/>
  <c r="BG222"/>
  <c r="BF222"/>
  <c r="T222"/>
  <c r="R222"/>
  <c r="P222"/>
  <c r="BK222"/>
  <c r="J222"/>
  <c r="BE222"/>
  <c r="BI221"/>
  <c r="BH221"/>
  <c r="BG221"/>
  <c r="BF221"/>
  <c r="T221"/>
  <c r="R221"/>
  <c r="P221"/>
  <c r="BK221"/>
  <c r="J221"/>
  <c r="BE221"/>
  <c r="BI220"/>
  <c r="BH220"/>
  <c r="BG220"/>
  <c r="BF220"/>
  <c r="T220"/>
  <c r="R220"/>
  <c r="P220"/>
  <c r="BK220"/>
  <c r="J220"/>
  <c r="BE220"/>
  <c r="BI218"/>
  <c r="BH218"/>
  <c r="BG218"/>
  <c r="BF218"/>
  <c r="T218"/>
  <c r="R218"/>
  <c r="P218"/>
  <c r="BK218"/>
  <c r="J218"/>
  <c r="BE218"/>
  <c r="BI217"/>
  <c r="BH217"/>
  <c r="BG217"/>
  <c r="BF217"/>
  <c r="T217"/>
  <c r="R217"/>
  <c r="P217"/>
  <c r="BK217"/>
  <c r="J217"/>
  <c r="BE217"/>
  <c r="BI215"/>
  <c r="BH215"/>
  <c r="BG215"/>
  <c r="BF215"/>
  <c r="T215"/>
  <c r="T214"/>
  <c r="R215"/>
  <c r="R214"/>
  <c r="P215"/>
  <c r="P214"/>
  <c r="BK215"/>
  <c r="BK214"/>
  <c r="J214"/>
  <c r="J215"/>
  <c r="BE215"/>
  <c r="J106"/>
  <c r="BI213"/>
  <c r="BH213"/>
  <c r="BG213"/>
  <c r="BF213"/>
  <c r="T213"/>
  <c r="T212"/>
  <c r="R213"/>
  <c r="R212"/>
  <c r="P213"/>
  <c r="P212"/>
  <c r="BK213"/>
  <c r="BK212"/>
  <c r="J212"/>
  <c r="J213"/>
  <c r="BE213"/>
  <c r="J105"/>
  <c r="BI210"/>
  <c r="BH210"/>
  <c r="BG210"/>
  <c r="BF210"/>
  <c r="T210"/>
  <c r="R210"/>
  <c r="P210"/>
  <c r="BK210"/>
  <c r="J210"/>
  <c r="BE210"/>
  <c r="BI209"/>
  <c r="BH209"/>
  <c r="BG209"/>
  <c r="BF209"/>
  <c r="T209"/>
  <c r="R209"/>
  <c r="P209"/>
  <c r="BK209"/>
  <c r="J209"/>
  <c r="BE209"/>
  <c r="BI208"/>
  <c r="BH208"/>
  <c r="BG208"/>
  <c r="BF208"/>
  <c r="T208"/>
  <c r="T207"/>
  <c r="R208"/>
  <c r="R207"/>
  <c r="P208"/>
  <c r="P207"/>
  <c r="BK208"/>
  <c r="BK207"/>
  <c r="J207"/>
  <c r="J208"/>
  <c r="BE208"/>
  <c r="J104"/>
  <c r="BI205"/>
  <c r="BH205"/>
  <c r="BG205"/>
  <c r="BF205"/>
  <c r="T205"/>
  <c r="R205"/>
  <c r="P205"/>
  <c r="BK205"/>
  <c r="J205"/>
  <c r="BE205"/>
  <c r="BI203"/>
  <c r="BH203"/>
  <c r="BG203"/>
  <c r="BF203"/>
  <c r="T203"/>
  <c r="T202"/>
  <c r="R203"/>
  <c r="R202"/>
  <c r="P203"/>
  <c r="P202"/>
  <c r="BK203"/>
  <c r="BK202"/>
  <c r="J202"/>
  <c r="J203"/>
  <c r="BE203"/>
  <c r="J103"/>
  <c r="BI200"/>
  <c r="BH200"/>
  <c r="BG200"/>
  <c r="BF200"/>
  <c r="T200"/>
  <c r="T199"/>
  <c r="R200"/>
  <c r="R199"/>
  <c r="P200"/>
  <c r="P199"/>
  <c r="BK200"/>
  <c r="BK199"/>
  <c r="J199"/>
  <c r="J200"/>
  <c r="BE200"/>
  <c r="J102"/>
  <c r="BI192"/>
  <c r="BH192"/>
  <c r="BG192"/>
  <c r="BF192"/>
  <c r="T192"/>
  <c r="R192"/>
  <c r="P192"/>
  <c r="BK192"/>
  <c r="J192"/>
  <c r="BE192"/>
  <c r="BI191"/>
  <c r="BH191"/>
  <c r="BG191"/>
  <c r="BF191"/>
  <c r="T191"/>
  <c r="R191"/>
  <c r="P191"/>
  <c r="BK191"/>
  <c r="J191"/>
  <c r="BE191"/>
  <c r="BI188"/>
  <c r="BH188"/>
  <c r="BG188"/>
  <c r="BF188"/>
  <c r="T188"/>
  <c r="R188"/>
  <c r="P188"/>
  <c r="BK188"/>
  <c r="J188"/>
  <c r="BE188"/>
  <c r="BI186"/>
  <c r="BH186"/>
  <c r="BG186"/>
  <c r="BF186"/>
  <c r="T186"/>
  <c r="T185"/>
  <c r="R186"/>
  <c r="R185"/>
  <c r="P186"/>
  <c r="P185"/>
  <c r="BK186"/>
  <c r="BK185"/>
  <c r="J185"/>
  <c r="J186"/>
  <c r="BE186"/>
  <c r="J101"/>
  <c r="BI182"/>
  <c r="BH182"/>
  <c r="BG182"/>
  <c r="BF182"/>
  <c r="T182"/>
  <c r="T181"/>
  <c r="R182"/>
  <c r="R181"/>
  <c r="P182"/>
  <c r="P181"/>
  <c r="BK182"/>
  <c r="BK181"/>
  <c r="J181"/>
  <c r="J182"/>
  <c r="BE182"/>
  <c r="J100"/>
  <c r="BI179"/>
  <c r="BH179"/>
  <c r="BG179"/>
  <c r="BF179"/>
  <c r="T179"/>
  <c r="R179"/>
  <c r="P179"/>
  <c r="BK179"/>
  <c r="J179"/>
  <c r="BE179"/>
  <c r="BI176"/>
  <c r="BH176"/>
  <c r="BG176"/>
  <c r="BF176"/>
  <c r="T176"/>
  <c r="T175"/>
  <c r="R176"/>
  <c r="R175"/>
  <c r="P176"/>
  <c r="P175"/>
  <c r="BK176"/>
  <c r="BK175"/>
  <c r="J175"/>
  <c r="J176"/>
  <c r="BE176"/>
  <c r="J99"/>
  <c r="BI172"/>
  <c r="BH172"/>
  <c r="BG172"/>
  <c r="BF172"/>
  <c r="T172"/>
  <c r="R172"/>
  <c r="P172"/>
  <c r="BK172"/>
  <c r="J172"/>
  <c r="BE172"/>
  <c r="BI170"/>
  <c r="BH170"/>
  <c r="BG170"/>
  <c r="BF170"/>
  <c r="T170"/>
  <c r="R170"/>
  <c r="P170"/>
  <c r="BK170"/>
  <c r="J170"/>
  <c r="BE170"/>
  <c r="BI167"/>
  <c r="BH167"/>
  <c r="BG167"/>
  <c r="BF167"/>
  <c r="T167"/>
  <c r="R167"/>
  <c r="P167"/>
  <c r="BK167"/>
  <c r="J167"/>
  <c r="BE167"/>
  <c r="BI164"/>
  <c r="BH164"/>
  <c r="BG164"/>
  <c r="BF164"/>
  <c r="T164"/>
  <c r="R164"/>
  <c r="P164"/>
  <c r="BK164"/>
  <c r="J164"/>
  <c r="BE164"/>
  <c r="BI163"/>
  <c r="BH163"/>
  <c r="BG163"/>
  <c r="BF163"/>
  <c r="T163"/>
  <c r="R163"/>
  <c r="P163"/>
  <c r="BK163"/>
  <c r="J163"/>
  <c r="BE163"/>
  <c r="BI155"/>
  <c r="BH155"/>
  <c r="BG155"/>
  <c r="BF155"/>
  <c r="T155"/>
  <c r="R155"/>
  <c r="P155"/>
  <c r="BK155"/>
  <c r="J155"/>
  <c r="BE155"/>
  <c r="BI153"/>
  <c r="BH153"/>
  <c r="BG153"/>
  <c r="BF153"/>
  <c r="T153"/>
  <c r="R153"/>
  <c r="P153"/>
  <c r="BK153"/>
  <c r="J153"/>
  <c r="BE153"/>
  <c r="BI151"/>
  <c r="BH151"/>
  <c r="BG151"/>
  <c r="BF151"/>
  <c r="T151"/>
  <c r="R151"/>
  <c r="P151"/>
  <c r="BK151"/>
  <c r="J151"/>
  <c r="BE151"/>
  <c r="BI149"/>
  <c r="BH149"/>
  <c r="BG149"/>
  <c r="BF149"/>
  <c r="T149"/>
  <c r="R149"/>
  <c r="P149"/>
  <c r="BK149"/>
  <c r="J149"/>
  <c r="BE149"/>
  <c r="BI145"/>
  <c r="BH145"/>
  <c r="BG145"/>
  <c r="BF145"/>
  <c r="T145"/>
  <c r="R145"/>
  <c r="P145"/>
  <c r="BK145"/>
  <c r="J145"/>
  <c r="BE145"/>
  <c r="BI144"/>
  <c r="BH144"/>
  <c r="BG144"/>
  <c r="BF144"/>
  <c r="T144"/>
  <c r="R144"/>
  <c r="P144"/>
  <c r="BK144"/>
  <c r="J144"/>
  <c r="BE144"/>
  <c r="BI143"/>
  <c r="BH143"/>
  <c r="BG143"/>
  <c r="BF143"/>
  <c r="T143"/>
  <c r="R143"/>
  <c r="P143"/>
  <c r="BK143"/>
  <c r="J143"/>
  <c r="BE143"/>
  <c r="BI141"/>
  <c r="BH141"/>
  <c r="BG141"/>
  <c r="BF141"/>
  <c r="T141"/>
  <c r="R141"/>
  <c r="P141"/>
  <c r="BK141"/>
  <c r="J141"/>
  <c r="BE141"/>
  <c r="BI139"/>
  <c r="BH139"/>
  <c r="BG139"/>
  <c r="BF139"/>
  <c r="T139"/>
  <c r="R139"/>
  <c r="P139"/>
  <c r="BK139"/>
  <c r="J139"/>
  <c r="BE139"/>
  <c r="BI138"/>
  <c r="BH138"/>
  <c r="BG138"/>
  <c r="BF138"/>
  <c r="T138"/>
  <c r="R138"/>
  <c r="P138"/>
  <c r="BK138"/>
  <c r="J138"/>
  <c r="BE138"/>
  <c r="BI137"/>
  <c r="BH137"/>
  <c r="BG137"/>
  <c r="BF137"/>
  <c r="T137"/>
  <c r="R137"/>
  <c r="P137"/>
  <c r="BK137"/>
  <c r="J137"/>
  <c r="BE137"/>
  <c r="BI136"/>
  <c r="BH136"/>
  <c r="BG136"/>
  <c r="BF136"/>
  <c r="T136"/>
  <c r="R136"/>
  <c r="P136"/>
  <c r="BK136"/>
  <c r="J136"/>
  <c r="BE136"/>
  <c r="BI135"/>
  <c r="BH135"/>
  <c r="BG135"/>
  <c r="BF135"/>
  <c r="T135"/>
  <c r="R135"/>
  <c r="P135"/>
  <c r="BK135"/>
  <c r="J135"/>
  <c r="BE135"/>
  <c r="BI132"/>
  <c r="F37"/>
  <c i="1" r="BD95"/>
  <c i="2" r="BH132"/>
  <c r="F36"/>
  <c i="1" r="BC95"/>
  <c i="2" r="BG132"/>
  <c r="F35"/>
  <c i="1" r="BB95"/>
  <c i="2" r="BF132"/>
  <c r="J34"/>
  <c i="1" r="AW95"/>
  <c i="2" r="F34"/>
  <c i="1" r="BA95"/>
  <c i="2" r="T132"/>
  <c r="T131"/>
  <c r="T130"/>
  <c r="T129"/>
  <c r="R132"/>
  <c r="R131"/>
  <c r="R130"/>
  <c r="R129"/>
  <c r="P132"/>
  <c r="P131"/>
  <c r="P130"/>
  <c r="P129"/>
  <c i="1" r="AU95"/>
  <c i="2" r="BK132"/>
  <c r="BK131"/>
  <c r="J131"/>
  <c r="BK130"/>
  <c r="J130"/>
  <c r="BK129"/>
  <c r="J129"/>
  <c r="J96"/>
  <c r="J30"/>
  <c i="1" r="AG95"/>
  <c i="2" r="J132"/>
  <c r="BE132"/>
  <c r="J33"/>
  <c i="1" r="AV95"/>
  <c i="2" r="F33"/>
  <c i="1" r="AZ95"/>
  <c i="2" r="J98"/>
  <c r="J97"/>
  <c r="J125"/>
  <c r="F125"/>
  <c r="F123"/>
  <c r="E121"/>
  <c r="J91"/>
  <c r="F91"/>
  <c r="F89"/>
  <c r="E87"/>
  <c r="J39"/>
  <c r="J24"/>
  <c r="E24"/>
  <c r="J126"/>
  <c r="J92"/>
  <c r="J23"/>
  <c r="J18"/>
  <c r="E18"/>
  <c r="F126"/>
  <c r="F92"/>
  <c r="J17"/>
  <c r="J12"/>
  <c r="J123"/>
  <c r="J89"/>
  <c r="E7"/>
  <c r="E119"/>
  <c r="E85"/>
  <c i="1" r="BD94"/>
  <c r="W33"/>
  <c r="BC94"/>
  <c r="W32"/>
  <c r="BB94"/>
  <c r="W31"/>
  <c r="BA94"/>
  <c r="W30"/>
  <c r="AZ94"/>
  <c r="W29"/>
  <c r="AY94"/>
  <c r="AX94"/>
  <c r="AW94"/>
  <c r="AK30"/>
  <c r="AV94"/>
  <c r="AK29"/>
  <c r="AU94"/>
  <c r="AT94"/>
  <c r="AS94"/>
  <c r="AG94"/>
  <c r="AK26"/>
  <c r="AT97"/>
  <c r="AN97"/>
  <c r="AT96"/>
  <c r="AN96"/>
  <c r="AT95"/>
  <c r="AN95"/>
  <c r="AN94"/>
  <c r="L90"/>
  <c r="AM90"/>
  <c r="AM89"/>
  <c r="L89"/>
  <c r="AM87"/>
  <c r="L87"/>
  <c r="L85"/>
  <c r="L84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<sst xmlns="http://schemas.openxmlformats.org/spreadsheetml/2006/main">
  <si>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</si>
  <si>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</si>
  <si>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</si>
  <si>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</si>
  <si>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</si>
  <si>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{e421a989-f640-49b1-bafe-66e60cac9f8b}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</si>
  <si>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</si>
  <si>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</si>
  <si>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</si>
  <si>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</si>
  <si>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</si>
  <si>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</si>
  <si>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</si>
  <si>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</si>
  <si>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223448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</si>
  <si>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</si>
  <si>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</si>
  <si>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Vsetínská Bečva, Karolinka - Velké Karlovice - oprava toku</t>
  </si>
  <si>
    <t>KSO:</t>
  </si>
  <si>
    <t>CC-CZ:</t>
  </si>
  <si>
    <t>Místo:</t>
  </si>
  <si>
    <t>Zlínský kraj</t>
  </si>
  <si>
    <t>Datum:</t>
  </si>
  <si>
    <t>11. 3. 2020</t>
  </si>
  <si>
    <t>Zadavatel:</t>
  </si>
  <si>
    <t>IČ:</t>
  </si>
  <si>
    <t>70890013</t>
  </si>
  <si>
    <t>Povodí Moravy, s.p.</t>
  </si>
  <si>
    <t>DIČ:</t>
  </si>
  <si>
    <t>CZ70890013</t>
  </si>
  <si>
    <t>Uchazeč:</t>
  </si>
  <si>
    <t>Vyplň údaj</t>
  </si>
  <si>
    <t>Projektant:</t>
  </si>
  <si>
    <t>PM, s.p. - Ing. Šefčíková</t>
  </si>
  <si>
    <t>True</t>
  </si>
  <si>
    <t>Zpracovatel:</t>
  </si>
  <si>
    <t xml:space="preserve"> 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</si>
  <si>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</si>
  <si>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</si>
  <si>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</si>
  <si>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</si>
  <si>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</si>
  <si>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</si>
  <si>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</si>
  <si>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</si>
  <si>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</si>
  <si>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</si>
  <si>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</si>
  <si>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</si>
  <si>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</si>
  <si>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</si>
  <si>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</si>
  <si>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</si>
  <si>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</si>
  <si>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</si>
  <si>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</si>
  <si>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</si>
  <si>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</si>
  <si>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</si>
  <si>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</si>
  <si>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</si>
  <si>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</si>
  <si>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</si>
  <si>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</si>
  <si>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</si>
  <si>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</si>
  <si>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</si>
  <si>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</si>
  <si>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</si>
  <si>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</si>
  <si>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</si>
  <si>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</si>
  <si>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</si>
  <si>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</si>
  <si>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</si>
  <si>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</si>
  <si>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</si>
  <si>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</si>
  <si>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</si>
  <si>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</si>
  <si>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</si>
  <si>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</si>
  <si>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</si>
  <si>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SO01</t>
  </si>
  <si>
    <t>Skluz v ř. km 45,962</t>
  </si>
  <si>
    <t>STA</t>
  </si>
  <si>
    <t>1</t>
  </si>
  <si>
    <t>{12087924-71fb-4802-865e-edc2343572f8}</t>
  </si>
  <si>
    <t>2</t>
  </si>
  <si>
    <t>SO02</t>
  </si>
  <si>
    <t>Skluz v ř. km 46,427</t>
  </si>
  <si>
    <t>{2a1063c0-6b0f-4001-822b-3db8cfa321f6}</t>
  </si>
  <si>
    <t>SO03</t>
  </si>
  <si>
    <t>Skluz v ř. km 51,312</t>
  </si>
  <si>
    <t>{13295eac-8ab4-4061-bfa0-1087121be113}</t>
  </si>
  <si>
    <t>KRYCÍ LIST SOUPISU PRACÍ</t>
  </si>
  <si>
    <t>Objekt:</t>
  </si>
  <si>
    <t>SO01 - Skluz v ř. km 45,962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</si>
  <si>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</si>
  <si>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</si>
  <si>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</si>
  <si>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</si>
  <si>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</si>
  <si>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</si>
  <si>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</si>
  <si>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</si>
  <si>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</si>
  <si>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</si>
  <si>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</si>
  <si>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</si>
  <si>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</si>
  <si>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</si>
  <si>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OST - Ostatní</t>
  </si>
  <si>
    <t>VRN - Vedlejší rozpočtové náklady</t>
  </si>
  <si>
    <t xml:space="preserve">    VRN1 - Průzkumné, geodetické a projektové práce</t>
  </si>
  <si>
    <t xml:space="preserve">    VRN4 - Inženýrská činnost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</si>
  <si>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</si>
  <si>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</si>
  <si>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</si>
  <si>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</si>
  <si>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</si>
  <si>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</si>
  <si>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</si>
  <si>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</si>
  <si>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</si>
  <si>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</si>
  <si>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</si>
  <si>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</si>
  <si>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</si>
  <si>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</si>
  <si>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</si>
  <si>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</si>
  <si>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</si>
  <si>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</si>
  <si>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111111321</t>
  </si>
  <si>
    <t>Odstranění ruderálního porostu z plochy přes 100 do 500 m2 v rovině nebo na svahu do 1:5</t>
  </si>
  <si>
    <t>m2</t>
  </si>
  <si>
    <t>CS ÚRS 2019 01</t>
  </si>
  <si>
    <t>4</t>
  </si>
  <si>
    <t>-2131585385</t>
  </si>
  <si>
    <t>P</t>
  </si>
  <si>
    <t>Poznámka k položce:_x000d_
stržení travního drnu z nánosu a odvoz do kompostárny Karolinka</t>
  </si>
  <si>
    <t>VV</t>
  </si>
  <si>
    <t>80*3</t>
  </si>
  <si>
    <t>111201101</t>
  </si>
  <si>
    <t xml:space="preserve">Odstranění křovin a stromů s odstraněním kořenů  průměru kmene do 100 mm, při celkové ploše do 1 000 m2</t>
  </si>
  <si>
    <t>-38325119</t>
  </si>
  <si>
    <t>3</t>
  </si>
  <si>
    <t>111201401</t>
  </si>
  <si>
    <t xml:space="preserve">Spálení odstraněných křovin a stromů na hromadách  průměru kmene do 100 mm pro jakoukoliv plochu</t>
  </si>
  <si>
    <t>784339971</t>
  </si>
  <si>
    <t>111211131</t>
  </si>
  <si>
    <t xml:space="preserve">Pálení větví stromů se snášením na hromady  listnatých v rovině nebo ve svahu do 1:3, průměru kmene do 30 cm</t>
  </si>
  <si>
    <t>kus</t>
  </si>
  <si>
    <t>1873749789</t>
  </si>
  <si>
    <t>5</t>
  </si>
  <si>
    <t>111211132</t>
  </si>
  <si>
    <t xml:space="preserve">Pálení větví stromů se snášením na hromady  listnatých v rovině nebo ve svahu do 1:3, průměru kmene přes 30 cm</t>
  </si>
  <si>
    <t>-1675966799</t>
  </si>
  <si>
    <t>6</t>
  </si>
  <si>
    <t>112101101</t>
  </si>
  <si>
    <t>Kácení stromů listnatých D kmene do 300 mm</t>
  </si>
  <si>
    <t>CS ÚRS 2015 02</t>
  </si>
  <si>
    <t>-1452276888</t>
  </si>
  <si>
    <t>2+1+5</t>
  </si>
  <si>
    <t>7</t>
  </si>
  <si>
    <t>112101102</t>
  </si>
  <si>
    <t>Odstranění stromů s odřezáním kmene a s odvětvením listnatých, průměru kmene přes 300 do 500 mm</t>
  </si>
  <si>
    <t>-57832832</t>
  </si>
  <si>
    <t>3+1</t>
  </si>
  <si>
    <t>8</t>
  </si>
  <si>
    <t>112201101</t>
  </si>
  <si>
    <t>Odstranění pařezů D do 300 mm</t>
  </si>
  <si>
    <t>514899598</t>
  </si>
  <si>
    <t>9</t>
  </si>
  <si>
    <t>112201105</t>
  </si>
  <si>
    <t xml:space="preserve">Odstranění pařezů  s jejich vykopáním, vytrháním nebo odstřelením, s přesekáním kořenů průměru přes 900 mm</t>
  </si>
  <si>
    <t>636364480</t>
  </si>
  <si>
    <t>10</t>
  </si>
  <si>
    <t>114203104</t>
  </si>
  <si>
    <t>Rozebrání záhozů a rovnanin na sucho</t>
  </si>
  <si>
    <t>m3</t>
  </si>
  <si>
    <t>-1057529890</t>
  </si>
  <si>
    <t>Poznámka k položce:_x000d_
dle půdorysů balvanitých skluzů a přehledu kubatur v technické zprávě</t>
  </si>
  <si>
    <t>skluzová plocha</t>
  </si>
  <si>
    <t>14*7,5*0,7/5</t>
  </si>
  <si>
    <t>11</t>
  </si>
  <si>
    <t>114203202R</t>
  </si>
  <si>
    <t>Očištění lomového kamene nebo betonových tvárnic získaných při rozebrání dlažeb, záhozů, rovnanin a soustřeďovacích staveb od malty</t>
  </si>
  <si>
    <t>-1888854291</t>
  </si>
  <si>
    <t>2*10,5*0,8*0,8</t>
  </si>
  <si>
    <t>12</t>
  </si>
  <si>
    <t>132301201</t>
  </si>
  <si>
    <t xml:space="preserve">Hloubení zapažených i nezapažených rýh šířky přes 600 do 2 000 mm  s urovnáním dna do předepsaného profilu a spádu v hornině tř. 4 do 100 m3</t>
  </si>
  <si>
    <t>1241269717</t>
  </si>
  <si>
    <t>2*10,5*0,9*0,5/2</t>
  </si>
  <si>
    <t>13</t>
  </si>
  <si>
    <t>132301209</t>
  </si>
  <si>
    <t xml:space="preserve">Hloubení zapažených i nezapažených rýh šířky přes 600 do 2 000 mm  s urovnáním dna do předepsaného profilu a spádu v hornině tř. 4 Příplatek k cenám za lepivost horniny tř. 4</t>
  </si>
  <si>
    <t>737352682</t>
  </si>
  <si>
    <t>4,725*0,3</t>
  </si>
  <si>
    <t>14</t>
  </si>
  <si>
    <t>153112111</t>
  </si>
  <si>
    <t xml:space="preserve">Zřízení beraněných stěn z ocelových štětovnic  z terénu nastražení štětovnic ve standardních podmínkách, délky do 10 m</t>
  </si>
  <si>
    <t>-1762510964</t>
  </si>
  <si>
    <t>spodní práh</t>
  </si>
  <si>
    <t>5*2*0,5</t>
  </si>
  <si>
    <t>střední práh</t>
  </si>
  <si>
    <t>5*2,5*0,5</t>
  </si>
  <si>
    <t>2.horní práh</t>
  </si>
  <si>
    <t>3*2,5*0,5</t>
  </si>
  <si>
    <t>Součet</t>
  </si>
  <si>
    <t>153112121</t>
  </si>
  <si>
    <t xml:space="preserve">Zřízení beraněných stěn z ocelových štětovnic  z terénu zaberanění štětovnic ve standardních podmínkách, délky do 4 m</t>
  </si>
  <si>
    <t>-208866546</t>
  </si>
  <si>
    <t>16</t>
  </si>
  <si>
    <t>M</t>
  </si>
  <si>
    <t>15920310R</t>
  </si>
  <si>
    <t>pažnice ocelová UNION dl 4 m</t>
  </si>
  <si>
    <t>t</t>
  </si>
  <si>
    <t>-412697654</t>
  </si>
  <si>
    <t>Poznámka k položce:_x000d_
hmotnost: 8,4 kg/m</t>
  </si>
  <si>
    <t>15*133,2/1000</t>
  </si>
  <si>
    <t>17</t>
  </si>
  <si>
    <t>171201211</t>
  </si>
  <si>
    <t>Poplatek za uložení stavebního odpadu na skládce (skládkovné) zeminy a kameniva zatříděného do Katalogu odpadů pod kódem 170 504</t>
  </si>
  <si>
    <t>1101269940</t>
  </si>
  <si>
    <t>Poznámka k položce:_x000d_
stržený travní drn</t>
  </si>
  <si>
    <t>80*3*0,15*1600/1000</t>
  </si>
  <si>
    <t>18</t>
  </si>
  <si>
    <t>181951101</t>
  </si>
  <si>
    <t xml:space="preserve">Úprava pláně vyrovnáním výškových rozdílů  v hornině tř. 1 až 4 bez zhutnění</t>
  </si>
  <si>
    <t>355255033</t>
  </si>
  <si>
    <t>(7,5+10)*14</t>
  </si>
  <si>
    <t>19</t>
  </si>
  <si>
    <t>183402121</t>
  </si>
  <si>
    <t>Rozrušení půdy na hloubku přes 50 do 150 mm souvislé plochy do 500 m2 v rovině nebo na svahu do 1:5</t>
  </si>
  <si>
    <t>2040094686</t>
  </si>
  <si>
    <t>Poznámka k položce:_x000d_
rozrušení zhutněného dna v místě přejezdu</t>
  </si>
  <si>
    <t>14*3</t>
  </si>
  <si>
    <t>Zakládání</t>
  </si>
  <si>
    <t>20</t>
  </si>
  <si>
    <t>270210113</t>
  </si>
  <si>
    <t xml:space="preserve">Zdivo základové z lomového kamene  na hloubku do 5 m, v prostoru zapaženém nebo nezapaženém s odstraněním napadávky, bez úpravy povrchu základové spáry, s dodáním všech hmot výplňové z kamene tříděného nelícované, jakékoliv tloušťky na maltu cementovou MC 25</t>
  </si>
  <si>
    <t>-1704504940</t>
  </si>
  <si>
    <t>Poznámka k položce:_x000d_
líc musí být členitý pro provázání se skluzovou plochou</t>
  </si>
  <si>
    <t>2*10,5*0,9*(1,8-0,3+1,8-1)/2</t>
  </si>
  <si>
    <t>271572211</t>
  </si>
  <si>
    <t>Podsyp pod základové konstrukce se zhutněním a urovnáním povrchu ze štěrkopísku netříděného</t>
  </si>
  <si>
    <t>1030687042</t>
  </si>
  <si>
    <t>7,5*14*0,8/2</t>
  </si>
  <si>
    <t>Svislé a kompletní konstrukce</t>
  </si>
  <si>
    <t>22</t>
  </si>
  <si>
    <t>321213234</t>
  </si>
  <si>
    <t xml:space="preserve">Zdivo nadzákladové z lomového kamene vodních staveb  přehrad, jezů a plavebních komor, spodní stavby vodních elektráren, odběrných věží a výpustných zařízení, opěrných zdí, šachet, šachtic a ostatních konstrukcí rubové z lomového kamene lomařsky upraveného se zatřením spár, na maltu cementovou MC 25</t>
  </si>
  <si>
    <t>-1444775</t>
  </si>
  <si>
    <t>Poznámka k položce:_x000d_
s využitím původního očištěného materiálu a doplněním cca 25 % nového</t>
  </si>
  <si>
    <t>2*10,5*0,8*(0,3+1)/2</t>
  </si>
  <si>
    <t>Vodorovné konstrukce</t>
  </si>
  <si>
    <t>23</t>
  </si>
  <si>
    <t>462511370R</t>
  </si>
  <si>
    <t xml:space="preserve">Zához z lomového kamene neupraveného záhozového  bez proštěrkování z terénu, hmotnosti jednotlivých kamenů přes 200 do 500 kg</t>
  </si>
  <si>
    <t>1541571411</t>
  </si>
  <si>
    <t>10*14*0,5</t>
  </si>
  <si>
    <t>24</t>
  </si>
  <si>
    <t>463212111</t>
  </si>
  <si>
    <t>Rovnanina z lomového kamene upraveného s vyklínováním spár úlomky kamene</t>
  </si>
  <si>
    <t>1167227433</t>
  </si>
  <si>
    <t>Poznámka k položce:_x000d_
dle výkresů balvanitého skluzu a přehledu kubatur v technické zprávě</t>
  </si>
  <si>
    <t>14*7,5*0,7</t>
  </si>
  <si>
    <t>25</t>
  </si>
  <si>
    <t>464451114</t>
  </si>
  <si>
    <t>Prolití konstrukce z kamene vrstvy z lomového kamene cementovou maltou MC-25</t>
  </si>
  <si>
    <t>-473110428</t>
  </si>
  <si>
    <t>26</t>
  </si>
  <si>
    <t>467951130R</t>
  </si>
  <si>
    <t xml:space="preserve">Práh dřevěný z výřezů pro stavební účely  zajištění na vzdušné straně pilotami Ø od 150 do 190 mm, délky od 1,5 do 1,8 m, zaraženými v osové vzdálenosti od 1 do 3 m jednoduchý z kulatiny Ø přes 290 do 400 mm vč. uchycení šrouby ke štětovnicím</t>
  </si>
  <si>
    <t>m</t>
  </si>
  <si>
    <t>-1223501637</t>
  </si>
  <si>
    <t>Poznámka k položce:_x000d_
požadovaný materiál - modřín_x000d_
ze 2 - 3 kusů spojených tesařsky plátováním_x000d_
přesná šířka dna toku bude změřena v rámci stavby</t>
  </si>
  <si>
    <t>2*16</t>
  </si>
  <si>
    <t>3*16</t>
  </si>
  <si>
    <t>Úpravy povrchů, podlahy a osazování výplní</t>
  </si>
  <si>
    <t>27</t>
  </si>
  <si>
    <t>628635552</t>
  </si>
  <si>
    <t xml:space="preserve">Vyplnění spár dosavadních konstrukcí zdiva  cementovou maltou s vyčištěním spár hloubky přes 70 do 120 mm, zdiva z lomového kamene s vyspárováním</t>
  </si>
  <si>
    <t>1693907090</t>
  </si>
  <si>
    <t>2*3,5*(0,3+0,8)</t>
  </si>
  <si>
    <t>Ostatní konstrukce a práce, bourání</t>
  </si>
  <si>
    <t>28</t>
  </si>
  <si>
    <t>938903211</t>
  </si>
  <si>
    <t xml:space="preserve">Dokončovací práce na dosavadních konstrukcích  vysekání spár s očištěním zdiva nebo dlažby, s naložením suti na dopravní prostředek nebo s odklizením na hromady do vzdálenosti 50 m při hloubce spáry přes 70 do 120 mm ve zdivu z lomového kamene</t>
  </si>
  <si>
    <t>-156633625</t>
  </si>
  <si>
    <t>29</t>
  </si>
  <si>
    <t>985221013</t>
  </si>
  <si>
    <t>Postupné rozebírání zdiva pro další použití kamenného, objemu přes 3 m3</t>
  </si>
  <si>
    <t>-1625898331</t>
  </si>
  <si>
    <t>2*10,5*0,8*1,5</t>
  </si>
  <si>
    <t>997</t>
  </si>
  <si>
    <t>Přesun sutě</t>
  </si>
  <si>
    <t>30</t>
  </si>
  <si>
    <t>997013831</t>
  </si>
  <si>
    <t>Poplatek za uložení stavebního odpadu na skládce (skládkovné) směsného stavebního a demoličního zatříděného do Katalogu odpadů pod kódem 170 904</t>
  </si>
  <si>
    <t>-1691318703</t>
  </si>
  <si>
    <t>31</t>
  </si>
  <si>
    <t>997321511</t>
  </si>
  <si>
    <t xml:space="preserve">Vodorovná doprava suti a vybouraných hmot  bez naložení, s vyložením a hrubým urovnáním po suchu, na vzdálenost do 1 km</t>
  </si>
  <si>
    <t>-977549947</t>
  </si>
  <si>
    <t>32</t>
  </si>
  <si>
    <t>997321519</t>
  </si>
  <si>
    <t xml:space="preserve">Vodorovná doprava suti a vybouraných hmot  bez naložení, s vyložením a hrubým urovnáním po suchu, na vzdálenost Příplatek k cenám za každý další i započatý 1 km přes 1 km</t>
  </si>
  <si>
    <t>360285724</t>
  </si>
  <si>
    <t>9*0,208</t>
  </si>
  <si>
    <t>998</t>
  </si>
  <si>
    <t>Přesun hmot</t>
  </si>
  <si>
    <t>33</t>
  </si>
  <si>
    <t>998323011</t>
  </si>
  <si>
    <t>Přesun hmot pro jezy a stupně dopravní vzdálenost do 500 m</t>
  </si>
  <si>
    <t>-266326542</t>
  </si>
  <si>
    <t>OST</t>
  </si>
  <si>
    <t>Ostatní</t>
  </si>
  <si>
    <t>34</t>
  </si>
  <si>
    <t>R1</t>
  </si>
  <si>
    <t>Zařízení staveniště</t>
  </si>
  <si>
    <t>soubor</t>
  </si>
  <si>
    <t>512</t>
  </si>
  <si>
    <t>169952682</t>
  </si>
  <si>
    <t>Poznámka k položce:_x000d_
veškeré náklady spojené s vybudováním, provozem a odstraněním zařízení staveniště</t>
  </si>
  <si>
    <t>35</t>
  </si>
  <si>
    <t>R12</t>
  </si>
  <si>
    <t>Dopravní značení vč. projednání</t>
  </si>
  <si>
    <t>-1969539494</t>
  </si>
  <si>
    <t>36</t>
  </si>
  <si>
    <t>R13</t>
  </si>
  <si>
    <t xml:space="preserve">Úhrada za újmu na dotčených pozemcích 12 Kč/m2 </t>
  </si>
  <si>
    <t>521789656</t>
  </si>
  <si>
    <t>25*4</t>
  </si>
  <si>
    <t>37</t>
  </si>
  <si>
    <t>R14</t>
  </si>
  <si>
    <t>Zřízení a odstranění přehrážek proti poproudové a protiproudové migraci ryb a vod.živočichů ze sítí napnutých přes koryto vodního toku nad a pod stavbou</t>
  </si>
  <si>
    <t>ks</t>
  </si>
  <si>
    <t>1910422586</t>
  </si>
  <si>
    <t>38</t>
  </si>
  <si>
    <t>R2</t>
  </si>
  <si>
    <t>Vytyčení všech podzemních inženýrských sítí na staveništi + ověření průběhu souběžného vodovodu v ř. km 0,799 - 0,815 min. 2 kopanými sondami</t>
  </si>
  <si>
    <t>888310413</t>
  </si>
  <si>
    <t>39</t>
  </si>
  <si>
    <t>R3</t>
  </si>
  <si>
    <t>Uvedení dotčených ploch a komunikací do původního stavu - urovnání, osetí, oprava výtluků apod.</t>
  </si>
  <si>
    <t>1116032629</t>
  </si>
  <si>
    <t>40</t>
  </si>
  <si>
    <t>R4</t>
  </si>
  <si>
    <t>Odlov a záchranný transfer ryb a vodních živočichů</t>
  </si>
  <si>
    <t>-2055397476</t>
  </si>
  <si>
    <t>41</t>
  </si>
  <si>
    <t>R5</t>
  </si>
  <si>
    <t>Zřízení a odstranění zpevněného sjezdu</t>
  </si>
  <si>
    <t>-538785336</t>
  </si>
  <si>
    <t>42</t>
  </si>
  <si>
    <t>R6</t>
  </si>
  <si>
    <t>Průběžné čištění komunikací</t>
  </si>
  <si>
    <t>-180411941</t>
  </si>
  <si>
    <t>43</t>
  </si>
  <si>
    <t>R7</t>
  </si>
  <si>
    <t>Převádění vody při stavbě - zřízení a odstranění sypaných hrázek, pytlů s pískem, příp. převádění vody potrubím vč. dodávky a likvidace materiálu</t>
  </si>
  <si>
    <t>-712611568</t>
  </si>
  <si>
    <t>44</t>
  </si>
  <si>
    <t>R8</t>
  </si>
  <si>
    <t>Odvoz a likvidace veškerých odpadů vzniklých v rámci stavby v souladu se zákonem č. 185/2001. Sb., o odpadech vč. poplatků</t>
  </si>
  <si>
    <t>-1131843540</t>
  </si>
  <si>
    <t>Poznámka k položce:_x000d_
vč. pařezů</t>
  </si>
  <si>
    <t>45</t>
  </si>
  <si>
    <t>R9</t>
  </si>
  <si>
    <t>Statické zabezpečení objektu po dobu opravy</t>
  </si>
  <si>
    <t>-269417746</t>
  </si>
  <si>
    <t>Poznámka k položce:_x000d_
stabilizace narušeného 2. horního prahu na výšku 1,8 m na celou šířku toku 14 m</t>
  </si>
  <si>
    <t>VRN</t>
  </si>
  <si>
    <t>Vedlejší rozpočtové náklady</t>
  </si>
  <si>
    <t>VRN1</t>
  </si>
  <si>
    <t>Průzkumné, geodetické a projektové práce</t>
  </si>
  <si>
    <t>46</t>
  </si>
  <si>
    <t>013254000</t>
  </si>
  <si>
    <t>Dokumentace skutečného provedení stavby</t>
  </si>
  <si>
    <t>kpl</t>
  </si>
  <si>
    <t>1024</t>
  </si>
  <si>
    <t>-85910077</t>
  </si>
  <si>
    <t>VRN4</t>
  </si>
  <si>
    <t>Inženýrská činnost</t>
  </si>
  <si>
    <t>47</t>
  </si>
  <si>
    <t>041903000</t>
  </si>
  <si>
    <t>Dozor jiné osoby - biologický dozor</t>
  </si>
  <si>
    <t>souboe</t>
  </si>
  <si>
    <t>-632260042</t>
  </si>
  <si>
    <t>Poznámka k položce:_x000d_
zajištění osoby oprávněné k provádění biologického dozoru pro stavbu dle Výjimky z ochrany ZCHDŽ a náklady spojené s plněním požadavků biologického dozoru</t>
  </si>
  <si>
    <t>48</t>
  </si>
  <si>
    <t>042503000</t>
  </si>
  <si>
    <t>Plán BOZP na staveništi</t>
  </si>
  <si>
    <t>CS ÚRS 2018 01</t>
  </si>
  <si>
    <t>955572652</t>
  </si>
  <si>
    <t>SO02 - Skluz v ř. km 46,427</t>
  </si>
  <si>
    <t>-1092295909</t>
  </si>
  <si>
    <t>1411905699</t>
  </si>
  <si>
    <t>Poznámka k položce:_x000d_
dle půdorysů balvanitých skluzů a technické zprávy</t>
  </si>
  <si>
    <t>2+1</t>
  </si>
  <si>
    <t>-1201019645</t>
  </si>
  <si>
    <t>14*8,1*0,7/2</t>
  </si>
  <si>
    <t>levý břeh pod objektem</t>
  </si>
  <si>
    <t>5*2,236*0,3-0,5</t>
  </si>
  <si>
    <t>114203202</t>
  </si>
  <si>
    <t>214767472</t>
  </si>
  <si>
    <t>-1281911595</t>
  </si>
  <si>
    <t>8,1*0,9*0,3</t>
  </si>
  <si>
    <t>1055863090</t>
  </si>
  <si>
    <t>2,187*0,3</t>
  </si>
  <si>
    <t>1609400275</t>
  </si>
  <si>
    <t>3*1,5*0,5</t>
  </si>
  <si>
    <t>-1538479289</t>
  </si>
  <si>
    <t>1770511523</t>
  </si>
  <si>
    <t>2,25*133,2/1000</t>
  </si>
  <si>
    <t>-131120893</t>
  </si>
  <si>
    <t>(8,1+2)*14</t>
  </si>
  <si>
    <t>1854876088</t>
  </si>
  <si>
    <t>LB</t>
  </si>
  <si>
    <t>5,5*1,1*0,9+3,9*0,8*0,9</t>
  </si>
  <si>
    <t>PB</t>
  </si>
  <si>
    <t>10*0,5*0,9</t>
  </si>
  <si>
    <t>310321111</t>
  </si>
  <si>
    <t>Zabetonování otvorů ve zdivu nadzákladovém včetně bednění, odbednění a výztuže (materiál v ceně) plochy do 1 m2</t>
  </si>
  <si>
    <t>-119033762</t>
  </si>
  <si>
    <t>Poznámka k položce:_x000d_
zabetonování kapes po osazení dřevěného prahu</t>
  </si>
  <si>
    <t>2*0,8*(0,6*0,6-3,1416*0,15*0,15)</t>
  </si>
  <si>
    <t>-749191859</t>
  </si>
  <si>
    <t>2*14*0,5</t>
  </si>
  <si>
    <t>-1603300208</t>
  </si>
  <si>
    <t>8,1*14*0,7</t>
  </si>
  <si>
    <t>LB pod objektem</t>
  </si>
  <si>
    <t>5*2,236*0,3</t>
  </si>
  <si>
    <t>-171981073</t>
  </si>
  <si>
    <t>971024581</t>
  </si>
  <si>
    <t xml:space="preserve">Vybourání otvorů ve zdivu základovém nebo nadzákladovém kamenném, smíšeném  kamenném, na maltu vápennou nebo vápenocementovou, plochy do 1 m2, tl. do 900 mm</t>
  </si>
  <si>
    <t>1158143380</t>
  </si>
  <si>
    <t>2*0,8*0,6*0,6</t>
  </si>
  <si>
    <t>-249922160</t>
  </si>
  <si>
    <t>9,4*0,8*0,8</t>
  </si>
  <si>
    <t>5*0,5*0,8</t>
  </si>
  <si>
    <t>834663595</t>
  </si>
  <si>
    <t>1752074876</t>
  </si>
  <si>
    <t>-608893180</t>
  </si>
  <si>
    <t>762031480</t>
  </si>
  <si>
    <t>53479950</t>
  </si>
  <si>
    <t>1340046957</t>
  </si>
  <si>
    <t>-958028860</t>
  </si>
  <si>
    <t>-197017237</t>
  </si>
  <si>
    <t>16932214</t>
  </si>
  <si>
    <t>-812708480</t>
  </si>
  <si>
    <t>1072080579</t>
  </si>
  <si>
    <t>779656894</t>
  </si>
  <si>
    <t>-1449939891</t>
  </si>
  <si>
    <t>-1177992006</t>
  </si>
  <si>
    <t>SO03 - Skluz v ř. km 51,312</t>
  </si>
  <si>
    <t>1326139775</t>
  </si>
  <si>
    <t>50+20</t>
  </si>
  <si>
    <t>1305485436</t>
  </si>
  <si>
    <t>-1120653573</t>
  </si>
  <si>
    <t>1638646252</t>
  </si>
  <si>
    <t>1+2</t>
  </si>
  <si>
    <t>-562570406</t>
  </si>
  <si>
    <t>1676856500</t>
  </si>
  <si>
    <t>1+1</t>
  </si>
  <si>
    <t>-192060883</t>
  </si>
  <si>
    <t>16*14*0,7/2</t>
  </si>
  <si>
    <t>pravý břeh</t>
  </si>
  <si>
    <t>(16-4)*(1,4142+2,8284)/2*0,4</t>
  </si>
  <si>
    <t>levý břeh</t>
  </si>
  <si>
    <t>16*1*0,4</t>
  </si>
  <si>
    <t>1590481968</t>
  </si>
  <si>
    <t>16*(0,5+1,2)/2*1</t>
  </si>
  <si>
    <t>174101101</t>
  </si>
  <si>
    <t>Zásyp jam, šachet rýh nebo kolem objektů sypaninou se zhutněním</t>
  </si>
  <si>
    <t>-20436830</t>
  </si>
  <si>
    <t>Poznámka k položce:_x000d_
dle přehledu kubatur v technické zprávě</t>
  </si>
  <si>
    <t>4*(2*2)/2</t>
  </si>
  <si>
    <t>1741R</t>
  </si>
  <si>
    <t>Nákup a doprava vhodné zeminy na staveniště</t>
  </si>
  <si>
    <t>-1600579914</t>
  </si>
  <si>
    <t>-55731364</t>
  </si>
  <si>
    <t>(16+15)*14</t>
  </si>
  <si>
    <t>182101101</t>
  </si>
  <si>
    <t>Svahování trvalých svahů do projektovaných profilů s potřebným přemístěním výkopku při svahování v zářezech v hornině tř. 1 až 4</t>
  </si>
  <si>
    <t>CS ÚRS 2017 01</t>
  </si>
  <si>
    <t>1158105985</t>
  </si>
  <si>
    <t xml:space="preserve">Poznámka k položce:_x000d_
v ochr. pásmu vodovodu a plynovodu bude provedeno ručně_x000d_
viz přílohy: C.2 - Situace, C.4 - Katastrální situace, D.1 - Technická zpráva a D.2.1, D2.2 -  Vzorové příčné řezy</t>
  </si>
  <si>
    <t>4*2,8284</t>
  </si>
  <si>
    <t>1674186269</t>
  </si>
  <si>
    <t>15*14*0,5</t>
  </si>
  <si>
    <t>-101447796</t>
  </si>
  <si>
    <t>16*14*0,7</t>
  </si>
  <si>
    <t>16*(1,4142+2,8284)/2*0,4</t>
  </si>
  <si>
    <t>1349973427</t>
  </si>
  <si>
    <t>-646391481</t>
  </si>
  <si>
    <t>1201692268</t>
  </si>
  <si>
    <t>102634951</t>
  </si>
  <si>
    <t>144*4</t>
  </si>
  <si>
    <t>R15</t>
  </si>
  <si>
    <t>1871379885</t>
  </si>
  <si>
    <t>1815462835</t>
  </si>
  <si>
    <t>-1952298333</t>
  </si>
  <si>
    <t>1661952414</t>
  </si>
  <si>
    <t>53195441</t>
  </si>
  <si>
    <t>-1932657991</t>
  </si>
  <si>
    <t>-1511856548</t>
  </si>
  <si>
    <t>1145983282</t>
  </si>
  <si>
    <t>-1868968010</t>
  </si>
  <si>
    <t>-677414194</t>
  </si>
  <si>
    <t>-574682537</t>
  </si>
  <si>
    <t>1885129839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</si>
</sst>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86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12" xfId="0" applyFont="1" applyBorder="1" applyAlignment="1" applyProtection="1">
      <alignment vertical="center"/>
      <protection locked="0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  <protection locked="0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0" xfId="0" applyFont="1" applyFill="1" applyAlignment="1" applyProtection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4" fontId="24" fillId="0" borderId="0" xfId="0" applyNumberFormat="1" applyFont="1" applyAlignment="1" applyProtection="1"/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vertical="center" wrapText="1"/>
    </xf>
    <xf numFmtId="0" fontId="0" fillId="0" borderId="14" xfId="0" applyFont="1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23" fillId="2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3" fillId="0" borderId="20" xfId="0" applyNumberFormat="1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" customWidth="1"/>
    <col min="2" max="2" width="1.67" customWidth="1"/>
    <col min="3" max="3" width="4.17" customWidth="1"/>
    <col min="4" max="4" width="2.67" customWidth="1"/>
    <col min="5" max="5" width="2.67" customWidth="1"/>
    <col min="6" max="6" width="2.67" customWidth="1"/>
    <col min="7" max="7" width="2.67" customWidth="1"/>
    <col min="8" max="8" width="2.67" customWidth="1"/>
    <col min="9" max="9" width="2.67" customWidth="1"/>
    <col min="10" max="10" width="2.67" customWidth="1"/>
    <col min="11" max="11" width="2.67" customWidth="1"/>
    <col min="12" max="12" width="2.67" customWidth="1"/>
    <col min="13" max="13" width="2.67" customWidth="1"/>
    <col min="14" max="14" width="2.67" customWidth="1"/>
    <col min="15" max="15" width="2.67" customWidth="1"/>
    <col min="16" max="16" width="2.67" customWidth="1"/>
    <col min="17" max="17" width="2.67" customWidth="1"/>
    <col min="18" max="18" width="2.67" customWidth="1"/>
    <col min="19" max="19" width="2.67" customWidth="1"/>
    <col min="20" max="20" width="2.67" customWidth="1"/>
    <col min="21" max="21" width="2.67" customWidth="1"/>
    <col min="22" max="22" width="2.67" customWidth="1"/>
    <col min="23" max="23" width="2.67" customWidth="1"/>
    <col min="24" max="24" width="2.67" customWidth="1"/>
    <col min="25" max="25" width="2.67" customWidth="1"/>
    <col min="26" max="26" width="2.67" customWidth="1"/>
    <col min="27" max="27" width="2.67" customWidth="1"/>
    <col min="28" max="28" width="2.67" customWidth="1"/>
    <col min="29" max="29" width="2.67" customWidth="1"/>
    <col min="30" max="30" width="2.67" customWidth="1"/>
    <col min="31" max="31" width="2.67" customWidth="1"/>
    <col min="32" max="32" width="2.67" customWidth="1"/>
    <col min="33" max="33" width="2.67" customWidth="1"/>
    <col min="34" max="34" width="3.33" customWidth="1"/>
    <col min="35" max="35" width="31.67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5.67" hidden="1" customWidth="1"/>
    <col min="44" max="44" width="13.67" customWidth="1"/>
    <col min="45" max="45" width="25.83" hidden="1" customWidth="1"/>
    <col min="46" max="46" width="25.83" hidden="1" customWidth="1"/>
    <col min="47" max="47" width="25.83" hidden="1" customWidth="1"/>
    <col min="48" max="48" width="21.67" hidden="1" customWidth="1"/>
    <col min="49" max="49" width="21.67" hidden="1" customWidth="1"/>
    <col min="50" max="50" width="25" hidden="1" customWidth="1"/>
    <col min="51" max="51" width="25" hidden="1" customWidth="1"/>
    <col min="52" max="52" width="21.67" hidden="1" customWidth="1"/>
    <col min="53" max="53" width="19.17" hidden="1" customWidth="1"/>
    <col min="54" max="54" width="25" hidden="1" customWidth="1"/>
    <col min="55" max="55" width="21.6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  <col min="90" max="90" width="9.33" hidden="1"/>
    <col min="91" max="91" width="9.33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ht="36.96" customHeight="1">
      <c r="AR2"/>
      <c r="BS2" s="16" t="s">
        <v>6</v>
      </c>
      <c r="BT2" s="16" t="s">
        <v>7</v>
      </c>
    </row>
    <row r="3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ht="12" customHeight="1">
      <c r="B7" s="20"/>
      <c r="C7" s="21"/>
      <c r="D7" s="31" t="s">
        <v>18</v>
      </c>
      <c r="E7" s="21"/>
      <c r="F7" s="21"/>
      <c r="G7" s="21"/>
      <c r="H7" s="21"/>
      <c r="I7" s="21"/>
      <c r="J7" s="21"/>
      <c r="K7" s="26" t="s">
        <v>1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19</v>
      </c>
      <c r="AL7" s="21"/>
      <c r="AM7" s="21"/>
      <c r="AN7" s="26" t="s">
        <v>1</v>
      </c>
      <c r="AO7" s="21"/>
      <c r="AP7" s="21"/>
      <c r="AQ7" s="21"/>
      <c r="AR7" s="19"/>
      <c r="BE7" s="30"/>
      <c r="BS7" s="16" t="s">
        <v>6</v>
      </c>
    </row>
    <row r="8" ht="12" customHeight="1">
      <c r="B8" s="20"/>
      <c r="C8" s="21"/>
      <c r="D8" s="31" t="s">
        <v>20</v>
      </c>
      <c r="E8" s="21"/>
      <c r="F8" s="21"/>
      <c r="G8" s="21"/>
      <c r="H8" s="21"/>
      <c r="I8" s="21"/>
      <c r="J8" s="21"/>
      <c r="K8" s="26" t="s">
        <v>21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22</v>
      </c>
      <c r="AL8" s="21"/>
      <c r="AM8" s="21"/>
      <c r="AN8" s="32" t="s">
        <v>23</v>
      </c>
      <c r="AO8" s="21"/>
      <c r="AP8" s="21"/>
      <c r="AQ8" s="21"/>
      <c r="AR8" s="19"/>
      <c r="BE8" s="30"/>
      <c r="BS8" s="16" t="s">
        <v>6</v>
      </c>
    </row>
    <row r="9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6</v>
      </c>
    </row>
    <row r="10" ht="12" customHeight="1">
      <c r="B10" s="20"/>
      <c r="C10" s="21"/>
      <c r="D10" s="31" t="s">
        <v>24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25</v>
      </c>
      <c r="AL10" s="21"/>
      <c r="AM10" s="21"/>
      <c r="AN10" s="26" t="s">
        <v>26</v>
      </c>
      <c r="AO10" s="21"/>
      <c r="AP10" s="21"/>
      <c r="AQ10" s="21"/>
      <c r="AR10" s="19"/>
      <c r="BE10" s="30"/>
      <c r="BS10" s="16" t="s">
        <v>6</v>
      </c>
    </row>
    <row r="11" ht="18.48" customHeight="1">
      <c r="B11" s="20"/>
      <c r="C11" s="21"/>
      <c r="D11" s="21"/>
      <c r="E11" s="26" t="s">
        <v>27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28</v>
      </c>
      <c r="AL11" s="21"/>
      <c r="AM11" s="21"/>
      <c r="AN11" s="26" t="s">
        <v>29</v>
      </c>
      <c r="AO11" s="21"/>
      <c r="AP11" s="21"/>
      <c r="AQ11" s="21"/>
      <c r="AR11" s="19"/>
      <c r="BE11" s="30"/>
      <c r="BS11" s="16" t="s">
        <v>6</v>
      </c>
    </row>
    <row r="12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ht="12" customHeight="1">
      <c r="B13" s="20"/>
      <c r="C13" s="21"/>
      <c r="D13" s="31" t="s">
        <v>30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25</v>
      </c>
      <c r="AL13" s="21"/>
      <c r="AM13" s="21"/>
      <c r="AN13" s="33" t="s">
        <v>31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3" t="s">
        <v>31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28</v>
      </c>
      <c r="AL14" s="21"/>
      <c r="AM14" s="21"/>
      <c r="AN14" s="33" t="s">
        <v>31</v>
      </c>
      <c r="AO14" s="21"/>
      <c r="AP14" s="21"/>
      <c r="AQ14" s="21"/>
      <c r="AR14" s="19"/>
      <c r="BE14" s="30"/>
      <c r="BS14" s="16" t="s">
        <v>6</v>
      </c>
    </row>
    <row r="15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ht="12" customHeight="1">
      <c r="B16" s="20"/>
      <c r="C16" s="21"/>
      <c r="D16" s="31" t="s">
        <v>32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25</v>
      </c>
      <c r="AL16" s="21"/>
      <c r="AM16" s="21"/>
      <c r="AN16" s="26" t="s">
        <v>1</v>
      </c>
      <c r="AO16" s="21"/>
      <c r="AP16" s="21"/>
      <c r="AQ16" s="21"/>
      <c r="AR16" s="19"/>
      <c r="BE16" s="30"/>
      <c r="BS16" s="16" t="s">
        <v>4</v>
      </c>
    </row>
    <row r="17" ht="18.48" customHeight="1">
      <c r="B17" s="20"/>
      <c r="C17" s="21"/>
      <c r="D17" s="21"/>
      <c r="E17" s="26" t="s">
        <v>33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28</v>
      </c>
      <c r="AL17" s="21"/>
      <c r="AM17" s="21"/>
      <c r="AN17" s="26" t="s">
        <v>1</v>
      </c>
      <c r="AO17" s="21"/>
      <c r="AP17" s="21"/>
      <c r="AQ17" s="21"/>
      <c r="AR17" s="19"/>
      <c r="BE17" s="30"/>
      <c r="BS17" s="16" t="s">
        <v>34</v>
      </c>
    </row>
    <row r="18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ht="12" customHeight="1">
      <c r="B19" s="20"/>
      <c r="C19" s="21"/>
      <c r="D19" s="31" t="s">
        <v>35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25</v>
      </c>
      <c r="AL19" s="21"/>
      <c r="AM19" s="21"/>
      <c r="AN19" s="26" t="s">
        <v>1</v>
      </c>
      <c r="AO19" s="21"/>
      <c r="AP19" s="21"/>
      <c r="AQ19" s="21"/>
      <c r="AR19" s="19"/>
      <c r="BE19" s="30"/>
      <c r="BS19" s="16" t="s">
        <v>6</v>
      </c>
    </row>
    <row r="20" ht="18.48" customHeight="1">
      <c r="B20" s="20"/>
      <c r="C20" s="21"/>
      <c r="D20" s="21"/>
      <c r="E20" s="26" t="s">
        <v>36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28</v>
      </c>
      <c r="AL20" s="21"/>
      <c r="AM20" s="21"/>
      <c r="AN20" s="26" t="s">
        <v>1</v>
      </c>
      <c r="AO20" s="21"/>
      <c r="AP20" s="21"/>
      <c r="AQ20" s="21"/>
      <c r="AR20" s="19"/>
      <c r="BE20" s="30"/>
      <c r="BS20" s="16" t="s">
        <v>4</v>
      </c>
    </row>
    <row r="2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ht="12" customHeight="1">
      <c r="B22" s="20"/>
      <c r="C22" s="21"/>
      <c r="D22" s="31" t="s">
        <v>37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ht="16.5" customHeight="1">
      <c r="B23" s="20"/>
      <c r="C23" s="21"/>
      <c r="D23" s="21"/>
      <c r="E23" s="35" t="s">
        <v>1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1" customFormat="1" ht="25.92" customHeight="1">
      <c r="B26" s="37"/>
      <c r="C26" s="38"/>
      <c r="D26" s="39" t="s">
        <v>38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1">
        <f>ROUND(AG94,2)</f>
        <v>0</v>
      </c>
      <c r="AL26" s="40"/>
      <c r="AM26" s="40"/>
      <c r="AN26" s="40"/>
      <c r="AO26" s="40"/>
      <c r="AP26" s="38"/>
      <c r="AQ26" s="38"/>
      <c r="AR26" s="42"/>
      <c r="BE26" s="30"/>
    </row>
    <row r="27" s="1" customFormat="1" ht="6.96" customHeight="1">
      <c r="B27" s="37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42"/>
      <c r="BE27" s="30"/>
    </row>
    <row r="28" s="1" customFormat="1">
      <c r="B28" s="37"/>
      <c r="C28" s="38"/>
      <c r="D28" s="38"/>
      <c r="E28" s="38"/>
      <c r="F28" s="38"/>
      <c r="G28" s="38"/>
      <c r="H28" s="38"/>
      <c r="I28" s="38"/>
      <c r="J28" s="38"/>
      <c r="K28" s="38"/>
      <c r="L28" s="43" t="s">
        <v>39</v>
      </c>
      <c r="M28" s="43"/>
      <c r="N28" s="43"/>
      <c r="O28" s="43"/>
      <c r="P28" s="43"/>
      <c r="Q28" s="38"/>
      <c r="R28" s="38"/>
      <c r="S28" s="38"/>
      <c r="T28" s="38"/>
      <c r="U28" s="38"/>
      <c r="V28" s="38"/>
      <c r="W28" s="43" t="s">
        <v>40</v>
      </c>
      <c r="X28" s="43"/>
      <c r="Y28" s="43"/>
      <c r="Z28" s="43"/>
      <c r="AA28" s="43"/>
      <c r="AB28" s="43"/>
      <c r="AC28" s="43"/>
      <c r="AD28" s="43"/>
      <c r="AE28" s="43"/>
      <c r="AF28" s="38"/>
      <c r="AG28" s="38"/>
      <c r="AH28" s="38"/>
      <c r="AI28" s="38"/>
      <c r="AJ28" s="38"/>
      <c r="AK28" s="43" t="s">
        <v>41</v>
      </c>
      <c r="AL28" s="43"/>
      <c r="AM28" s="43"/>
      <c r="AN28" s="43"/>
      <c r="AO28" s="43"/>
      <c r="AP28" s="38"/>
      <c r="AQ28" s="38"/>
      <c r="AR28" s="42"/>
      <c r="BE28" s="30"/>
    </row>
    <row r="29" s="2" customFormat="1" ht="14.4" customHeight="1">
      <c r="B29" s="44"/>
      <c r="C29" s="45"/>
      <c r="D29" s="31" t="s">
        <v>42</v>
      </c>
      <c r="E29" s="45"/>
      <c r="F29" s="31" t="s">
        <v>43</v>
      </c>
      <c r="G29" s="45"/>
      <c r="H29" s="45"/>
      <c r="I29" s="45"/>
      <c r="J29" s="45"/>
      <c r="K29" s="45"/>
      <c r="L29" s="46">
        <v>0.20999999999999999</v>
      </c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7">
        <f>ROUND(AZ94, 2)</f>
        <v>0</v>
      </c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7">
        <f>ROUND(AV94, 2)</f>
        <v>0</v>
      </c>
      <c r="AL29" s="45"/>
      <c r="AM29" s="45"/>
      <c r="AN29" s="45"/>
      <c r="AO29" s="45"/>
      <c r="AP29" s="45"/>
      <c r="AQ29" s="45"/>
      <c r="AR29" s="48"/>
      <c r="BE29" s="49"/>
    </row>
    <row r="30" s="2" customFormat="1" ht="14.4" customHeight="1">
      <c r="B30" s="44"/>
      <c r="C30" s="45"/>
      <c r="D30" s="45"/>
      <c r="E30" s="45"/>
      <c r="F30" s="31" t="s">
        <v>44</v>
      </c>
      <c r="G30" s="45"/>
      <c r="H30" s="45"/>
      <c r="I30" s="45"/>
      <c r="J30" s="45"/>
      <c r="K30" s="45"/>
      <c r="L30" s="46">
        <v>0.14999999999999999</v>
      </c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7">
        <f>ROUND(BA94, 2)</f>
        <v>0</v>
      </c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7">
        <f>ROUND(AW94, 2)</f>
        <v>0</v>
      </c>
      <c r="AL30" s="45"/>
      <c r="AM30" s="45"/>
      <c r="AN30" s="45"/>
      <c r="AO30" s="45"/>
      <c r="AP30" s="45"/>
      <c r="AQ30" s="45"/>
      <c r="AR30" s="48"/>
      <c r="BE30" s="49"/>
    </row>
    <row r="31" hidden="1" s="2" customFormat="1" ht="14.4" customHeight="1">
      <c r="B31" s="44"/>
      <c r="C31" s="45"/>
      <c r="D31" s="45"/>
      <c r="E31" s="45"/>
      <c r="F31" s="31" t="s">
        <v>45</v>
      </c>
      <c r="G31" s="45"/>
      <c r="H31" s="45"/>
      <c r="I31" s="45"/>
      <c r="J31" s="45"/>
      <c r="K31" s="45"/>
      <c r="L31" s="46">
        <v>0.20999999999999999</v>
      </c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7">
        <f>ROUND(BB94, 2)</f>
        <v>0</v>
      </c>
      <c r="X31" s="45"/>
      <c r="Y31" s="45"/>
      <c r="Z31" s="45"/>
      <c r="AA31" s="45"/>
      <c r="AB31" s="45"/>
      <c r="AC31" s="45"/>
      <c r="AD31" s="45"/>
      <c r="AE31" s="45"/>
      <c r="AF31" s="45"/>
      <c r="AG31" s="45"/>
      <c r="AH31" s="45"/>
      <c r="AI31" s="45"/>
      <c r="AJ31" s="45"/>
      <c r="AK31" s="47">
        <v>0</v>
      </c>
      <c r="AL31" s="45"/>
      <c r="AM31" s="45"/>
      <c r="AN31" s="45"/>
      <c r="AO31" s="45"/>
      <c r="AP31" s="45"/>
      <c r="AQ31" s="45"/>
      <c r="AR31" s="48"/>
      <c r="BE31" s="49"/>
    </row>
    <row r="32" hidden="1" s="2" customFormat="1" ht="14.4" customHeight="1">
      <c r="B32" s="44"/>
      <c r="C32" s="45"/>
      <c r="D32" s="45"/>
      <c r="E32" s="45"/>
      <c r="F32" s="31" t="s">
        <v>46</v>
      </c>
      <c r="G32" s="45"/>
      <c r="H32" s="45"/>
      <c r="I32" s="45"/>
      <c r="J32" s="45"/>
      <c r="K32" s="45"/>
      <c r="L32" s="46">
        <v>0.14999999999999999</v>
      </c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7">
        <f>ROUND(BC94, 2)</f>
        <v>0</v>
      </c>
      <c r="X32" s="45"/>
      <c r="Y32" s="45"/>
      <c r="Z32" s="45"/>
      <c r="AA32" s="45"/>
      <c r="AB32" s="45"/>
      <c r="AC32" s="45"/>
      <c r="AD32" s="45"/>
      <c r="AE32" s="45"/>
      <c r="AF32" s="45"/>
      <c r="AG32" s="45"/>
      <c r="AH32" s="45"/>
      <c r="AI32" s="45"/>
      <c r="AJ32" s="45"/>
      <c r="AK32" s="47">
        <v>0</v>
      </c>
      <c r="AL32" s="45"/>
      <c r="AM32" s="45"/>
      <c r="AN32" s="45"/>
      <c r="AO32" s="45"/>
      <c r="AP32" s="45"/>
      <c r="AQ32" s="45"/>
      <c r="AR32" s="48"/>
      <c r="BE32" s="49"/>
    </row>
    <row r="33" hidden="1" s="2" customFormat="1" ht="14.4" customHeight="1">
      <c r="B33" s="44"/>
      <c r="C33" s="45"/>
      <c r="D33" s="45"/>
      <c r="E33" s="45"/>
      <c r="F33" s="31" t="s">
        <v>47</v>
      </c>
      <c r="G33" s="45"/>
      <c r="H33" s="45"/>
      <c r="I33" s="45"/>
      <c r="J33" s="45"/>
      <c r="K33" s="45"/>
      <c r="L33" s="46">
        <v>0</v>
      </c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7">
        <f>ROUND(BD94, 2)</f>
        <v>0</v>
      </c>
      <c r="X33" s="45"/>
      <c r="Y33" s="45"/>
      <c r="Z33" s="45"/>
      <c r="AA33" s="45"/>
      <c r="AB33" s="45"/>
      <c r="AC33" s="45"/>
      <c r="AD33" s="45"/>
      <c r="AE33" s="45"/>
      <c r="AF33" s="45"/>
      <c r="AG33" s="45"/>
      <c r="AH33" s="45"/>
      <c r="AI33" s="45"/>
      <c r="AJ33" s="45"/>
      <c r="AK33" s="47">
        <v>0</v>
      </c>
      <c r="AL33" s="45"/>
      <c r="AM33" s="45"/>
      <c r="AN33" s="45"/>
      <c r="AO33" s="45"/>
      <c r="AP33" s="45"/>
      <c r="AQ33" s="45"/>
      <c r="AR33" s="48"/>
      <c r="BE33" s="49"/>
    </row>
    <row r="34" s="1" customFormat="1" ht="6.96" customHeight="1">
      <c r="B34" s="37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42"/>
      <c r="BE34" s="30"/>
    </row>
    <row r="35" s="1" customFormat="1" ht="25.92" customHeight="1">
      <c r="B35" s="37"/>
      <c r="C35" s="50"/>
      <c r="D35" s="51" t="s">
        <v>48</v>
      </c>
      <c r="E35" s="52"/>
      <c r="F35" s="52"/>
      <c r="G35" s="52"/>
      <c r="H35" s="52"/>
      <c r="I35" s="52"/>
      <c r="J35" s="52"/>
      <c r="K35" s="52"/>
      <c r="L35" s="52"/>
      <c r="M35" s="52"/>
      <c r="N35" s="52"/>
      <c r="O35" s="52"/>
      <c r="P35" s="52"/>
      <c r="Q35" s="52"/>
      <c r="R35" s="52"/>
      <c r="S35" s="52"/>
      <c r="T35" s="53" t="s">
        <v>49</v>
      </c>
      <c r="U35" s="52"/>
      <c r="V35" s="52"/>
      <c r="W35" s="52"/>
      <c r="X35" s="54" t="s">
        <v>50</v>
      </c>
      <c r="Y35" s="52"/>
      <c r="Z35" s="52"/>
      <c r="AA35" s="52"/>
      <c r="AB35" s="52"/>
      <c r="AC35" s="52"/>
      <c r="AD35" s="52"/>
      <c r="AE35" s="52"/>
      <c r="AF35" s="52"/>
      <c r="AG35" s="52"/>
      <c r="AH35" s="52"/>
      <c r="AI35" s="52"/>
      <c r="AJ35" s="52"/>
      <c r="AK35" s="55">
        <f>SUM(AK26:AK33)</f>
        <v>0</v>
      </c>
      <c r="AL35" s="52"/>
      <c r="AM35" s="52"/>
      <c r="AN35" s="52"/>
      <c r="AO35" s="56"/>
      <c r="AP35" s="50"/>
      <c r="AQ35" s="50"/>
      <c r="AR35" s="42"/>
    </row>
    <row r="36" s="1" customFormat="1" ht="6.96" customHeight="1">
      <c r="B36" s="37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42"/>
    </row>
    <row r="37" s="1" customFormat="1" ht="14.4" customHeight="1">
      <c r="B37" s="37"/>
      <c r="C37" s="38"/>
      <c r="D37" s="38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38"/>
      <c r="P37" s="38"/>
      <c r="Q37" s="38"/>
      <c r="R37" s="38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  <c r="AF37" s="38"/>
      <c r="AG37" s="38"/>
      <c r="AH37" s="38"/>
      <c r="AI37" s="38"/>
      <c r="AJ37" s="38"/>
      <c r="AK37" s="38"/>
      <c r="AL37" s="38"/>
      <c r="AM37" s="38"/>
      <c r="AN37" s="38"/>
      <c r="AO37" s="38"/>
      <c r="AP37" s="38"/>
      <c r="AQ37" s="38"/>
      <c r="AR37" s="42"/>
    </row>
    <row r="38" ht="14.4" customHeight="1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19"/>
    </row>
    <row r="39" ht="14.4" customHeight="1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19"/>
    </row>
    <row r="40" ht="14.4" customHeight="1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19"/>
    </row>
    <row r="41" ht="14.4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ht="14.4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ht="14.4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ht="14.4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ht="14.4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ht="14.4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ht="14.4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ht="14.4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="1" customFormat="1" ht="14.4" customHeight="1">
      <c r="B49" s="37"/>
      <c r="C49" s="38"/>
      <c r="D49" s="57" t="s">
        <v>51</v>
      </c>
      <c r="E49" s="58"/>
      <c r="F49" s="58"/>
      <c r="G49" s="58"/>
      <c r="H49" s="58"/>
      <c r="I49" s="58"/>
      <c r="J49" s="58"/>
      <c r="K49" s="58"/>
      <c r="L49" s="58"/>
      <c r="M49" s="58"/>
      <c r="N49" s="58"/>
      <c r="O49" s="58"/>
      <c r="P49" s="58"/>
      <c r="Q49" s="58"/>
      <c r="R49" s="58"/>
      <c r="S49" s="58"/>
      <c r="T49" s="58"/>
      <c r="U49" s="58"/>
      <c r="V49" s="58"/>
      <c r="W49" s="58"/>
      <c r="X49" s="58"/>
      <c r="Y49" s="58"/>
      <c r="Z49" s="58"/>
      <c r="AA49" s="58"/>
      <c r="AB49" s="58"/>
      <c r="AC49" s="58"/>
      <c r="AD49" s="58"/>
      <c r="AE49" s="58"/>
      <c r="AF49" s="58"/>
      <c r="AG49" s="58"/>
      <c r="AH49" s="57" t="s">
        <v>52</v>
      </c>
      <c r="AI49" s="58"/>
      <c r="AJ49" s="58"/>
      <c r="AK49" s="58"/>
      <c r="AL49" s="58"/>
      <c r="AM49" s="58"/>
      <c r="AN49" s="58"/>
      <c r="AO49" s="58"/>
      <c r="AP49" s="38"/>
      <c r="AQ49" s="38"/>
      <c r="AR49" s="42"/>
    </row>
    <row r="50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="1" customFormat="1">
      <c r="B60" s="37"/>
      <c r="C60" s="38"/>
      <c r="D60" s="59" t="s">
        <v>53</v>
      </c>
      <c r="E60" s="40"/>
      <c r="F60" s="40"/>
      <c r="G60" s="40"/>
      <c r="H60" s="40"/>
      <c r="I60" s="40"/>
      <c r="J60" s="40"/>
      <c r="K60" s="40"/>
      <c r="L60" s="40"/>
      <c r="M60" s="40"/>
      <c r="N60" s="40"/>
      <c r="O60" s="40"/>
      <c r="P60" s="40"/>
      <c r="Q60" s="40"/>
      <c r="R60" s="40"/>
      <c r="S60" s="40"/>
      <c r="T60" s="40"/>
      <c r="U60" s="40"/>
      <c r="V60" s="59" t="s">
        <v>54</v>
      </c>
      <c r="W60" s="40"/>
      <c r="X60" s="40"/>
      <c r="Y60" s="40"/>
      <c r="Z60" s="40"/>
      <c r="AA60" s="40"/>
      <c r="AB60" s="40"/>
      <c r="AC60" s="40"/>
      <c r="AD60" s="40"/>
      <c r="AE60" s="40"/>
      <c r="AF60" s="40"/>
      <c r="AG60" s="40"/>
      <c r="AH60" s="59" t="s">
        <v>53</v>
      </c>
      <c r="AI60" s="40"/>
      <c r="AJ60" s="40"/>
      <c r="AK60" s="40"/>
      <c r="AL60" s="40"/>
      <c r="AM60" s="59" t="s">
        <v>54</v>
      </c>
      <c r="AN60" s="40"/>
      <c r="AO60" s="40"/>
      <c r="AP60" s="38"/>
      <c r="AQ60" s="38"/>
      <c r="AR60" s="42"/>
    </row>
    <row r="61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="1" customFormat="1">
      <c r="B64" s="37"/>
      <c r="C64" s="38"/>
      <c r="D64" s="57" t="s">
        <v>55</v>
      </c>
      <c r="E64" s="58"/>
      <c r="F64" s="58"/>
      <c r="G64" s="58"/>
      <c r="H64" s="58"/>
      <c r="I64" s="58"/>
      <c r="J64" s="58"/>
      <c r="K64" s="58"/>
      <c r="L64" s="58"/>
      <c r="M64" s="58"/>
      <c r="N64" s="58"/>
      <c r="O64" s="58"/>
      <c r="P64" s="58"/>
      <c r="Q64" s="58"/>
      <c r="R64" s="58"/>
      <c r="S64" s="58"/>
      <c r="T64" s="58"/>
      <c r="U64" s="58"/>
      <c r="V64" s="58"/>
      <c r="W64" s="58"/>
      <c r="X64" s="58"/>
      <c r="Y64" s="58"/>
      <c r="Z64" s="58"/>
      <c r="AA64" s="58"/>
      <c r="AB64" s="58"/>
      <c r="AC64" s="58"/>
      <c r="AD64" s="58"/>
      <c r="AE64" s="58"/>
      <c r="AF64" s="58"/>
      <c r="AG64" s="58"/>
      <c r="AH64" s="57" t="s">
        <v>56</v>
      </c>
      <c r="AI64" s="58"/>
      <c r="AJ64" s="58"/>
      <c r="AK64" s="58"/>
      <c r="AL64" s="58"/>
      <c r="AM64" s="58"/>
      <c r="AN64" s="58"/>
      <c r="AO64" s="58"/>
      <c r="AP64" s="38"/>
      <c r="AQ64" s="38"/>
      <c r="AR64" s="42"/>
    </row>
    <row r="65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="1" customFormat="1">
      <c r="B75" s="37"/>
      <c r="C75" s="38"/>
      <c r="D75" s="59" t="s">
        <v>53</v>
      </c>
      <c r="E75" s="40"/>
      <c r="F75" s="40"/>
      <c r="G75" s="40"/>
      <c r="H75" s="40"/>
      <c r="I75" s="40"/>
      <c r="J75" s="40"/>
      <c r="K75" s="40"/>
      <c r="L75" s="40"/>
      <c r="M75" s="40"/>
      <c r="N75" s="40"/>
      <c r="O75" s="40"/>
      <c r="P75" s="40"/>
      <c r="Q75" s="40"/>
      <c r="R75" s="40"/>
      <c r="S75" s="40"/>
      <c r="T75" s="40"/>
      <c r="U75" s="40"/>
      <c r="V75" s="59" t="s">
        <v>54</v>
      </c>
      <c r="W75" s="40"/>
      <c r="X75" s="40"/>
      <c r="Y75" s="40"/>
      <c r="Z75" s="40"/>
      <c r="AA75" s="40"/>
      <c r="AB75" s="40"/>
      <c r="AC75" s="40"/>
      <c r="AD75" s="40"/>
      <c r="AE75" s="40"/>
      <c r="AF75" s="40"/>
      <c r="AG75" s="40"/>
      <c r="AH75" s="59" t="s">
        <v>53</v>
      </c>
      <c r="AI75" s="40"/>
      <c r="AJ75" s="40"/>
      <c r="AK75" s="40"/>
      <c r="AL75" s="40"/>
      <c r="AM75" s="59" t="s">
        <v>54</v>
      </c>
      <c r="AN75" s="40"/>
      <c r="AO75" s="40"/>
      <c r="AP75" s="38"/>
      <c r="AQ75" s="38"/>
      <c r="AR75" s="42"/>
    </row>
    <row r="76" s="1" customFormat="1">
      <c r="B76" s="37"/>
      <c r="C76" s="38"/>
      <c r="D76" s="38"/>
      <c r="E76" s="38"/>
      <c r="F76" s="38"/>
      <c r="G76" s="38"/>
      <c r="H76" s="38"/>
      <c r="I76" s="38"/>
      <c r="J76" s="38"/>
      <c r="K76" s="38"/>
      <c r="L76" s="38"/>
      <c r="M76" s="38"/>
      <c r="N76" s="38"/>
      <c r="O76" s="38"/>
      <c r="P76" s="38"/>
      <c r="Q76" s="38"/>
      <c r="R76" s="38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  <c r="AF76" s="38"/>
      <c r="AG76" s="38"/>
      <c r="AH76" s="38"/>
      <c r="AI76" s="38"/>
      <c r="AJ76" s="38"/>
      <c r="AK76" s="38"/>
      <c r="AL76" s="38"/>
      <c r="AM76" s="38"/>
      <c r="AN76" s="38"/>
      <c r="AO76" s="38"/>
      <c r="AP76" s="38"/>
      <c r="AQ76" s="38"/>
      <c r="AR76" s="42"/>
    </row>
    <row r="77" s="1" customFormat="1" ht="6.96" customHeight="1">
      <c r="B77" s="60"/>
      <c r="C77" s="61"/>
      <c r="D77" s="61"/>
      <c r="E77" s="61"/>
      <c r="F77" s="61"/>
      <c r="G77" s="61"/>
      <c r="H77" s="61"/>
      <c r="I77" s="61"/>
      <c r="J77" s="61"/>
      <c r="K77" s="61"/>
      <c r="L77" s="61"/>
      <c r="M77" s="61"/>
      <c r="N77" s="61"/>
      <c r="O77" s="61"/>
      <c r="P77" s="61"/>
      <c r="Q77" s="61"/>
      <c r="R77" s="61"/>
      <c r="S77" s="61"/>
      <c r="T77" s="61"/>
      <c r="U77" s="61"/>
      <c r="V77" s="61"/>
      <c r="W77" s="61"/>
      <c r="X77" s="61"/>
      <c r="Y77" s="61"/>
      <c r="Z77" s="61"/>
      <c r="AA77" s="61"/>
      <c r="AB77" s="61"/>
      <c r="AC77" s="61"/>
      <c r="AD77" s="61"/>
      <c r="AE77" s="61"/>
      <c r="AF77" s="61"/>
      <c r="AG77" s="61"/>
      <c r="AH77" s="61"/>
      <c r="AI77" s="61"/>
      <c r="AJ77" s="61"/>
      <c r="AK77" s="61"/>
      <c r="AL77" s="61"/>
      <c r="AM77" s="61"/>
      <c r="AN77" s="61"/>
      <c r="AO77" s="61"/>
      <c r="AP77" s="61"/>
      <c r="AQ77" s="61"/>
      <c r="AR77" s="42"/>
    </row>
    <row r="81" s="1" customFormat="1" ht="6.96" customHeight="1">
      <c r="B81" s="62"/>
      <c r="C81" s="63"/>
      <c r="D81" s="63"/>
      <c r="E81" s="63"/>
      <c r="F81" s="63"/>
      <c r="G81" s="63"/>
      <c r="H81" s="63"/>
      <c r="I81" s="63"/>
      <c r="J81" s="63"/>
      <c r="K81" s="63"/>
      <c r="L81" s="63"/>
      <c r="M81" s="63"/>
      <c r="N81" s="63"/>
      <c r="O81" s="63"/>
      <c r="P81" s="63"/>
      <c r="Q81" s="63"/>
      <c r="R81" s="63"/>
      <c r="S81" s="63"/>
      <c r="T81" s="63"/>
      <c r="U81" s="63"/>
      <c r="V81" s="63"/>
      <c r="W81" s="63"/>
      <c r="X81" s="63"/>
      <c r="Y81" s="63"/>
      <c r="Z81" s="63"/>
      <c r="AA81" s="63"/>
      <c r="AB81" s="63"/>
      <c r="AC81" s="63"/>
      <c r="AD81" s="63"/>
      <c r="AE81" s="63"/>
      <c r="AF81" s="63"/>
      <c r="AG81" s="63"/>
      <c r="AH81" s="63"/>
      <c r="AI81" s="63"/>
      <c r="AJ81" s="63"/>
      <c r="AK81" s="63"/>
      <c r="AL81" s="63"/>
      <c r="AM81" s="63"/>
      <c r="AN81" s="63"/>
      <c r="AO81" s="63"/>
      <c r="AP81" s="63"/>
      <c r="AQ81" s="63"/>
      <c r="AR81" s="42"/>
    </row>
    <row r="82" s="1" customFormat="1" ht="24.96" customHeight="1">
      <c r="B82" s="37"/>
      <c r="C82" s="22" t="s">
        <v>57</v>
      </c>
      <c r="D82" s="38"/>
      <c r="E82" s="38"/>
      <c r="F82" s="38"/>
      <c r="G82" s="38"/>
      <c r="H82" s="38"/>
      <c r="I82" s="38"/>
      <c r="J82" s="38"/>
      <c r="K82" s="38"/>
      <c r="L82" s="38"/>
      <c r="M82" s="38"/>
      <c r="N82" s="38"/>
      <c r="O82" s="38"/>
      <c r="P82" s="38"/>
      <c r="Q82" s="38"/>
      <c r="R82" s="38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  <c r="AF82" s="38"/>
      <c r="AG82" s="38"/>
      <c r="AH82" s="38"/>
      <c r="AI82" s="38"/>
      <c r="AJ82" s="38"/>
      <c r="AK82" s="38"/>
      <c r="AL82" s="38"/>
      <c r="AM82" s="38"/>
      <c r="AN82" s="38"/>
      <c r="AO82" s="38"/>
      <c r="AP82" s="38"/>
      <c r="AQ82" s="38"/>
      <c r="AR82" s="42"/>
    </row>
    <row r="83" s="1" customFormat="1" ht="6.96" customHeight="1"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38"/>
      <c r="M83" s="38"/>
      <c r="N83" s="38"/>
      <c r="O83" s="38"/>
      <c r="P83" s="38"/>
      <c r="Q83" s="38"/>
      <c r="R83" s="38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  <c r="AF83" s="38"/>
      <c r="AG83" s="38"/>
      <c r="AH83" s="38"/>
      <c r="AI83" s="38"/>
      <c r="AJ83" s="38"/>
      <c r="AK83" s="38"/>
      <c r="AL83" s="38"/>
      <c r="AM83" s="38"/>
      <c r="AN83" s="38"/>
      <c r="AO83" s="38"/>
      <c r="AP83" s="38"/>
      <c r="AQ83" s="38"/>
      <c r="AR83" s="42"/>
    </row>
    <row r="84" s="3" customFormat="1" ht="12" customHeight="1">
      <c r="B84" s="64"/>
      <c r="C84" s="31" t="s">
        <v>13</v>
      </c>
      <c r="D84" s="65"/>
      <c r="E84" s="65"/>
      <c r="F84" s="65"/>
      <c r="G84" s="65"/>
      <c r="H84" s="65"/>
      <c r="I84" s="65"/>
      <c r="J84" s="65"/>
      <c r="K84" s="65"/>
      <c r="L84" s="65" t="str">
        <f>K5</f>
        <v>223448</v>
      </c>
      <c r="M84" s="65"/>
      <c r="N84" s="65"/>
      <c r="O84" s="65"/>
      <c r="P84" s="65"/>
      <c r="Q84" s="65"/>
      <c r="R84" s="65"/>
      <c r="S84" s="65"/>
      <c r="T84" s="65"/>
      <c r="U84" s="65"/>
      <c r="V84" s="65"/>
      <c r="W84" s="65"/>
      <c r="X84" s="65"/>
      <c r="Y84" s="65"/>
      <c r="Z84" s="65"/>
      <c r="AA84" s="65"/>
      <c r="AB84" s="65"/>
      <c r="AC84" s="65"/>
      <c r="AD84" s="65"/>
      <c r="AE84" s="65"/>
      <c r="AF84" s="65"/>
      <c r="AG84" s="65"/>
      <c r="AH84" s="65"/>
      <c r="AI84" s="65"/>
      <c r="AJ84" s="65"/>
      <c r="AK84" s="65"/>
      <c r="AL84" s="65"/>
      <c r="AM84" s="65"/>
      <c r="AN84" s="65"/>
      <c r="AO84" s="65"/>
      <c r="AP84" s="65"/>
      <c r="AQ84" s="65"/>
      <c r="AR84" s="66"/>
    </row>
    <row r="85" s="4" customFormat="1" ht="36.96" customHeight="1">
      <c r="B85" s="67"/>
      <c r="C85" s="68" t="s">
        <v>16</v>
      </c>
      <c r="D85" s="69"/>
      <c r="E85" s="69"/>
      <c r="F85" s="69"/>
      <c r="G85" s="69"/>
      <c r="H85" s="69"/>
      <c r="I85" s="69"/>
      <c r="J85" s="69"/>
      <c r="K85" s="69"/>
      <c r="L85" s="70" t="str">
        <f>K6</f>
        <v>Vsetínská Bečva, Karolinka - Velké Karlovice - oprava toku</v>
      </c>
      <c r="M85" s="69"/>
      <c r="N85" s="69"/>
      <c r="O85" s="69"/>
      <c r="P85" s="69"/>
      <c r="Q85" s="69"/>
      <c r="R85" s="69"/>
      <c r="S85" s="69"/>
      <c r="T85" s="69"/>
      <c r="U85" s="69"/>
      <c r="V85" s="69"/>
      <c r="W85" s="69"/>
      <c r="X85" s="69"/>
      <c r="Y85" s="69"/>
      <c r="Z85" s="69"/>
      <c r="AA85" s="69"/>
      <c r="AB85" s="69"/>
      <c r="AC85" s="69"/>
      <c r="AD85" s="69"/>
      <c r="AE85" s="69"/>
      <c r="AF85" s="69"/>
      <c r="AG85" s="69"/>
      <c r="AH85" s="69"/>
      <c r="AI85" s="69"/>
      <c r="AJ85" s="69"/>
      <c r="AK85" s="69"/>
      <c r="AL85" s="69"/>
      <c r="AM85" s="69"/>
      <c r="AN85" s="69"/>
      <c r="AO85" s="69"/>
      <c r="AP85" s="69"/>
      <c r="AQ85" s="69"/>
      <c r="AR85" s="71"/>
    </row>
    <row r="86" s="1" customFormat="1" ht="6.96" customHeight="1">
      <c r="B86" s="37"/>
      <c r="C86" s="38"/>
      <c r="D86" s="38"/>
      <c r="E86" s="38"/>
      <c r="F86" s="38"/>
      <c r="G86" s="38"/>
      <c r="H86" s="38"/>
      <c r="I86" s="38"/>
      <c r="J86" s="38"/>
      <c r="K86" s="38"/>
      <c r="L86" s="38"/>
      <c r="M86" s="38"/>
      <c r="N86" s="38"/>
      <c r="O86" s="38"/>
      <c r="P86" s="38"/>
      <c r="Q86" s="38"/>
      <c r="R86" s="38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F86" s="38"/>
      <c r="AG86" s="38"/>
      <c r="AH86" s="38"/>
      <c r="AI86" s="38"/>
      <c r="AJ86" s="38"/>
      <c r="AK86" s="38"/>
      <c r="AL86" s="38"/>
      <c r="AM86" s="38"/>
      <c r="AN86" s="38"/>
      <c r="AO86" s="38"/>
      <c r="AP86" s="38"/>
      <c r="AQ86" s="38"/>
      <c r="AR86" s="42"/>
    </row>
    <row r="87" s="1" customFormat="1" ht="12" customHeight="1">
      <c r="B87" s="37"/>
      <c r="C87" s="31" t="s">
        <v>20</v>
      </c>
      <c r="D87" s="38"/>
      <c r="E87" s="38"/>
      <c r="F87" s="38"/>
      <c r="G87" s="38"/>
      <c r="H87" s="38"/>
      <c r="I87" s="38"/>
      <c r="J87" s="38"/>
      <c r="K87" s="38"/>
      <c r="L87" s="72" t="str">
        <f>IF(K8="","",K8)</f>
        <v>Zlínský kraj</v>
      </c>
      <c r="M87" s="38"/>
      <c r="N87" s="38"/>
      <c r="O87" s="38"/>
      <c r="P87" s="38"/>
      <c r="Q87" s="38"/>
      <c r="R87" s="38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F87" s="38"/>
      <c r="AG87" s="38"/>
      <c r="AH87" s="38"/>
      <c r="AI87" s="31" t="s">
        <v>22</v>
      </c>
      <c r="AJ87" s="38"/>
      <c r="AK87" s="38"/>
      <c r="AL87" s="38"/>
      <c r="AM87" s="73" t="str">
        <f>IF(AN8= "","",AN8)</f>
        <v>11. 3. 2020</v>
      </c>
      <c r="AN87" s="73"/>
      <c r="AO87" s="38"/>
      <c r="AP87" s="38"/>
      <c r="AQ87" s="38"/>
      <c r="AR87" s="42"/>
    </row>
    <row r="88" s="1" customFormat="1" ht="6.96" customHeight="1">
      <c r="B88" s="37"/>
      <c r="C88" s="38"/>
      <c r="D88" s="38"/>
      <c r="E88" s="38"/>
      <c r="F88" s="38"/>
      <c r="G88" s="38"/>
      <c r="H88" s="38"/>
      <c r="I88" s="38"/>
      <c r="J88" s="38"/>
      <c r="K88" s="38"/>
      <c r="L88" s="38"/>
      <c r="M88" s="38"/>
      <c r="N88" s="38"/>
      <c r="O88" s="38"/>
      <c r="P88" s="38"/>
      <c r="Q88" s="38"/>
      <c r="R88" s="38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F88" s="38"/>
      <c r="AG88" s="38"/>
      <c r="AH88" s="38"/>
      <c r="AI88" s="38"/>
      <c r="AJ88" s="38"/>
      <c r="AK88" s="38"/>
      <c r="AL88" s="38"/>
      <c r="AM88" s="38"/>
      <c r="AN88" s="38"/>
      <c r="AO88" s="38"/>
      <c r="AP88" s="38"/>
      <c r="AQ88" s="38"/>
      <c r="AR88" s="42"/>
    </row>
    <row r="89" s="1" customFormat="1" ht="15.15" customHeight="1">
      <c r="B89" s="37"/>
      <c r="C89" s="31" t="s">
        <v>24</v>
      </c>
      <c r="D89" s="38"/>
      <c r="E89" s="38"/>
      <c r="F89" s="38"/>
      <c r="G89" s="38"/>
      <c r="H89" s="38"/>
      <c r="I89" s="38"/>
      <c r="J89" s="38"/>
      <c r="K89" s="38"/>
      <c r="L89" s="65" t="str">
        <f>IF(E11= "","",E11)</f>
        <v>Povodí Moravy, s.p.</v>
      </c>
      <c r="M89" s="38"/>
      <c r="N89" s="38"/>
      <c r="O89" s="38"/>
      <c r="P89" s="38"/>
      <c r="Q89" s="38"/>
      <c r="R89" s="38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F89" s="38"/>
      <c r="AG89" s="38"/>
      <c r="AH89" s="38"/>
      <c r="AI89" s="31" t="s">
        <v>32</v>
      </c>
      <c r="AJ89" s="38"/>
      <c r="AK89" s="38"/>
      <c r="AL89" s="38"/>
      <c r="AM89" s="74" t="str">
        <f>IF(E17="","",E17)</f>
        <v>PM, s.p. - Ing. Šefčíková</v>
      </c>
      <c r="AN89" s="65"/>
      <c r="AO89" s="65"/>
      <c r="AP89" s="65"/>
      <c r="AQ89" s="38"/>
      <c r="AR89" s="42"/>
      <c r="AS89" s="75" t="s">
        <v>58</v>
      </c>
      <c r="AT89" s="76"/>
      <c r="AU89" s="77"/>
      <c r="AV89" s="77"/>
      <c r="AW89" s="77"/>
      <c r="AX89" s="77"/>
      <c r="AY89" s="77"/>
      <c r="AZ89" s="77"/>
      <c r="BA89" s="77"/>
      <c r="BB89" s="77"/>
      <c r="BC89" s="77"/>
      <c r="BD89" s="78"/>
    </row>
    <row r="90" s="1" customFormat="1" ht="15.15" customHeight="1">
      <c r="B90" s="37"/>
      <c r="C90" s="31" t="s">
        <v>30</v>
      </c>
      <c r="D90" s="38"/>
      <c r="E90" s="38"/>
      <c r="F90" s="38"/>
      <c r="G90" s="38"/>
      <c r="H90" s="38"/>
      <c r="I90" s="38"/>
      <c r="J90" s="38"/>
      <c r="K90" s="38"/>
      <c r="L90" s="65" t="str">
        <f>IF(E14= "Vyplň údaj","",E14)</f>
        <v/>
      </c>
      <c r="M90" s="38"/>
      <c r="N90" s="38"/>
      <c r="O90" s="38"/>
      <c r="P90" s="38"/>
      <c r="Q90" s="38"/>
      <c r="R90" s="38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F90" s="38"/>
      <c r="AG90" s="38"/>
      <c r="AH90" s="38"/>
      <c r="AI90" s="31" t="s">
        <v>35</v>
      </c>
      <c r="AJ90" s="38"/>
      <c r="AK90" s="38"/>
      <c r="AL90" s="38"/>
      <c r="AM90" s="74" t="str">
        <f>IF(E20="","",E20)</f>
        <v xml:space="preserve"> </v>
      </c>
      <c r="AN90" s="65"/>
      <c r="AO90" s="65"/>
      <c r="AP90" s="65"/>
      <c r="AQ90" s="38"/>
      <c r="AR90" s="42"/>
      <c r="AS90" s="79"/>
      <c r="AT90" s="80"/>
      <c r="AU90" s="81"/>
      <c r="AV90" s="81"/>
      <c r="AW90" s="81"/>
      <c r="AX90" s="81"/>
      <c r="AY90" s="81"/>
      <c r="AZ90" s="81"/>
      <c r="BA90" s="81"/>
      <c r="BB90" s="81"/>
      <c r="BC90" s="81"/>
      <c r="BD90" s="82"/>
    </row>
    <row r="91" s="1" customFormat="1" ht="10.8" customHeight="1">
      <c r="B91" s="37"/>
      <c r="C91" s="38"/>
      <c r="D91" s="38"/>
      <c r="E91" s="38"/>
      <c r="F91" s="38"/>
      <c r="G91" s="38"/>
      <c r="H91" s="38"/>
      <c r="I91" s="38"/>
      <c r="J91" s="38"/>
      <c r="K91" s="38"/>
      <c r="L91" s="38"/>
      <c r="M91" s="38"/>
      <c r="N91" s="38"/>
      <c r="O91" s="38"/>
      <c r="P91" s="38"/>
      <c r="Q91" s="38"/>
      <c r="R91" s="38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F91" s="38"/>
      <c r="AG91" s="38"/>
      <c r="AH91" s="38"/>
      <c r="AI91" s="38"/>
      <c r="AJ91" s="38"/>
      <c r="AK91" s="38"/>
      <c r="AL91" s="38"/>
      <c r="AM91" s="38"/>
      <c r="AN91" s="38"/>
      <c r="AO91" s="38"/>
      <c r="AP91" s="38"/>
      <c r="AQ91" s="38"/>
      <c r="AR91" s="42"/>
      <c r="AS91" s="83"/>
      <c r="AT91" s="84"/>
      <c r="AU91" s="85"/>
      <c r="AV91" s="85"/>
      <c r="AW91" s="85"/>
      <c r="AX91" s="85"/>
      <c r="AY91" s="85"/>
      <c r="AZ91" s="85"/>
      <c r="BA91" s="85"/>
      <c r="BB91" s="85"/>
      <c r="BC91" s="85"/>
      <c r="BD91" s="86"/>
    </row>
    <row r="92" s="1" customFormat="1" ht="29.28" customHeight="1">
      <c r="B92" s="37"/>
      <c r="C92" s="87" t="s">
        <v>59</v>
      </c>
      <c r="D92" s="88"/>
      <c r="E92" s="88"/>
      <c r="F92" s="88"/>
      <c r="G92" s="88"/>
      <c r="H92" s="89"/>
      <c r="I92" s="90" t="s">
        <v>60</v>
      </c>
      <c r="J92" s="88"/>
      <c r="K92" s="88"/>
      <c r="L92" s="88"/>
      <c r="M92" s="88"/>
      <c r="N92" s="88"/>
      <c r="O92" s="88"/>
      <c r="P92" s="88"/>
      <c r="Q92" s="88"/>
      <c r="R92" s="88"/>
      <c r="S92" s="88"/>
      <c r="T92" s="88"/>
      <c r="U92" s="88"/>
      <c r="V92" s="88"/>
      <c r="W92" s="88"/>
      <c r="X92" s="88"/>
      <c r="Y92" s="88"/>
      <c r="Z92" s="88"/>
      <c r="AA92" s="88"/>
      <c r="AB92" s="88"/>
      <c r="AC92" s="88"/>
      <c r="AD92" s="88"/>
      <c r="AE92" s="88"/>
      <c r="AF92" s="88"/>
      <c r="AG92" s="91" t="s">
        <v>61</v>
      </c>
      <c r="AH92" s="88"/>
      <c r="AI92" s="88"/>
      <c r="AJ92" s="88"/>
      <c r="AK92" s="88"/>
      <c r="AL92" s="88"/>
      <c r="AM92" s="88"/>
      <c r="AN92" s="90" t="s">
        <v>62</v>
      </c>
      <c r="AO92" s="88"/>
      <c r="AP92" s="92"/>
      <c r="AQ92" s="93" t="s">
        <v>63</v>
      </c>
      <c r="AR92" s="42"/>
      <c r="AS92" s="94" t="s">
        <v>64</v>
      </c>
      <c r="AT92" s="95" t="s">
        <v>65</v>
      </c>
      <c r="AU92" s="95" t="s">
        <v>66</v>
      </c>
      <c r="AV92" s="95" t="s">
        <v>67</v>
      </c>
      <c r="AW92" s="95" t="s">
        <v>68</v>
      </c>
      <c r="AX92" s="95" t="s">
        <v>69</v>
      </c>
      <c r="AY92" s="95" t="s">
        <v>70</v>
      </c>
      <c r="AZ92" s="95" t="s">
        <v>71</v>
      </c>
      <c r="BA92" s="95" t="s">
        <v>72</v>
      </c>
      <c r="BB92" s="95" t="s">
        <v>73</v>
      </c>
      <c r="BC92" s="95" t="s">
        <v>74</v>
      </c>
      <c r="BD92" s="96" t="s">
        <v>75</v>
      </c>
    </row>
    <row r="93" s="1" customFormat="1" ht="10.8" customHeight="1">
      <c r="B93" s="37"/>
      <c r="C93" s="38"/>
      <c r="D93" s="38"/>
      <c r="E93" s="38"/>
      <c r="F93" s="38"/>
      <c r="G93" s="38"/>
      <c r="H93" s="38"/>
      <c r="I93" s="38"/>
      <c r="J93" s="38"/>
      <c r="K93" s="38"/>
      <c r="L93" s="38"/>
      <c r="M93" s="38"/>
      <c r="N93" s="38"/>
      <c r="O93" s="38"/>
      <c r="P93" s="38"/>
      <c r="Q93" s="38"/>
      <c r="R93" s="38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F93" s="38"/>
      <c r="AG93" s="38"/>
      <c r="AH93" s="38"/>
      <c r="AI93" s="38"/>
      <c r="AJ93" s="38"/>
      <c r="AK93" s="38"/>
      <c r="AL93" s="38"/>
      <c r="AM93" s="38"/>
      <c r="AN93" s="38"/>
      <c r="AO93" s="38"/>
      <c r="AP93" s="38"/>
      <c r="AQ93" s="38"/>
      <c r="AR93" s="42"/>
      <c r="AS93" s="97"/>
      <c r="AT93" s="98"/>
      <c r="AU93" s="98"/>
      <c r="AV93" s="98"/>
      <c r="AW93" s="98"/>
      <c r="AX93" s="98"/>
      <c r="AY93" s="98"/>
      <c r="AZ93" s="98"/>
      <c r="BA93" s="98"/>
      <c r="BB93" s="98"/>
      <c r="BC93" s="98"/>
      <c r="BD93" s="99"/>
    </row>
    <row r="94" s="5" customFormat="1" ht="32.4" customHeight="1">
      <c r="B94" s="100"/>
      <c r="C94" s="101" t="s">
        <v>76</v>
      </c>
      <c r="D94" s="102"/>
      <c r="E94" s="102"/>
      <c r="F94" s="102"/>
      <c r="G94" s="102"/>
      <c r="H94" s="102"/>
      <c r="I94" s="102"/>
      <c r="J94" s="102"/>
      <c r="K94" s="102"/>
      <c r="L94" s="102"/>
      <c r="M94" s="102"/>
      <c r="N94" s="102"/>
      <c r="O94" s="102"/>
      <c r="P94" s="102"/>
      <c r="Q94" s="102"/>
      <c r="R94" s="102"/>
      <c r="S94" s="102"/>
      <c r="T94" s="102"/>
      <c r="U94" s="102"/>
      <c r="V94" s="102"/>
      <c r="W94" s="102"/>
      <c r="X94" s="102"/>
      <c r="Y94" s="102"/>
      <c r="Z94" s="102"/>
      <c r="AA94" s="102"/>
      <c r="AB94" s="102"/>
      <c r="AC94" s="102"/>
      <c r="AD94" s="102"/>
      <c r="AE94" s="102"/>
      <c r="AF94" s="102"/>
      <c r="AG94" s="103">
        <f>ROUND(SUM(AG95:AG97),2)</f>
        <v>0</v>
      </c>
      <c r="AH94" s="103"/>
      <c r="AI94" s="103"/>
      <c r="AJ94" s="103"/>
      <c r="AK94" s="103"/>
      <c r="AL94" s="103"/>
      <c r="AM94" s="103"/>
      <c r="AN94" s="104">
        <f>SUM(AG94,AT94)</f>
        <v>0</v>
      </c>
      <c r="AO94" s="104"/>
      <c r="AP94" s="104"/>
      <c r="AQ94" s="105" t="s">
        <v>1</v>
      </c>
      <c r="AR94" s="106"/>
      <c r="AS94" s="107">
        <f>ROUND(SUM(AS95:AS97),2)</f>
        <v>0</v>
      </c>
      <c r="AT94" s="108">
        <f>ROUND(SUM(AV94:AW94),2)</f>
        <v>0</v>
      </c>
      <c r="AU94" s="109">
        <f>ROUND(SUM(AU95:AU97),5)</f>
        <v>0</v>
      </c>
      <c r="AV94" s="108">
        <f>ROUND(AZ94*L29,2)</f>
        <v>0</v>
      </c>
      <c r="AW94" s="108">
        <f>ROUND(BA94*L30,2)</f>
        <v>0</v>
      </c>
      <c r="AX94" s="108">
        <f>ROUND(BB94*L29,2)</f>
        <v>0</v>
      </c>
      <c r="AY94" s="108">
        <f>ROUND(BC94*L30,2)</f>
        <v>0</v>
      </c>
      <c r="AZ94" s="108">
        <f>ROUND(SUM(AZ95:AZ97),2)</f>
        <v>0</v>
      </c>
      <c r="BA94" s="108">
        <f>ROUND(SUM(BA95:BA97),2)</f>
        <v>0</v>
      </c>
      <c r="BB94" s="108">
        <f>ROUND(SUM(BB95:BB97),2)</f>
        <v>0</v>
      </c>
      <c r="BC94" s="108">
        <f>ROUND(SUM(BC95:BC97),2)</f>
        <v>0</v>
      </c>
      <c r="BD94" s="110">
        <f>ROUND(SUM(BD95:BD97),2)</f>
        <v>0</v>
      </c>
      <c r="BS94" s="111" t="s">
        <v>77</v>
      </c>
      <c r="BT94" s="111" t="s">
        <v>78</v>
      </c>
      <c r="BU94" s="112" t="s">
        <v>79</v>
      </c>
      <c r="BV94" s="111" t="s">
        <v>80</v>
      </c>
      <c r="BW94" s="111" t="s">
        <v>5</v>
      </c>
      <c r="BX94" s="111" t="s">
        <v>81</v>
      </c>
      <c r="CL94" s="111" t="s">
        <v>1</v>
      </c>
    </row>
    <row r="95" s="6" customFormat="1" ht="16.5" customHeight="1">
      <c r="A95" s="113" t="s">
        <v>82</v>
      </c>
      <c r="B95" s="114"/>
      <c r="C95" s="115"/>
      <c r="D95" s="116" t="s">
        <v>83</v>
      </c>
      <c r="E95" s="116"/>
      <c r="F95" s="116"/>
      <c r="G95" s="116"/>
      <c r="H95" s="116"/>
      <c r="I95" s="117"/>
      <c r="J95" s="116" t="s">
        <v>84</v>
      </c>
      <c r="K95" s="116"/>
      <c r="L95" s="116"/>
      <c r="M95" s="116"/>
      <c r="N95" s="116"/>
      <c r="O95" s="116"/>
      <c r="P95" s="116"/>
      <c r="Q95" s="116"/>
      <c r="R95" s="116"/>
      <c r="S95" s="116"/>
      <c r="T95" s="116"/>
      <c r="U95" s="116"/>
      <c r="V95" s="116"/>
      <c r="W95" s="116"/>
      <c r="X95" s="116"/>
      <c r="Y95" s="116"/>
      <c r="Z95" s="116"/>
      <c r="AA95" s="116"/>
      <c r="AB95" s="116"/>
      <c r="AC95" s="116"/>
      <c r="AD95" s="116"/>
      <c r="AE95" s="116"/>
      <c r="AF95" s="116"/>
      <c r="AG95" s="118">
        <f>'SO01 - Skluz v ř. km 45,962'!J30</f>
        <v>0</v>
      </c>
      <c r="AH95" s="117"/>
      <c r="AI95" s="117"/>
      <c r="AJ95" s="117"/>
      <c r="AK95" s="117"/>
      <c r="AL95" s="117"/>
      <c r="AM95" s="117"/>
      <c r="AN95" s="118">
        <f>SUM(AG95,AT95)</f>
        <v>0</v>
      </c>
      <c r="AO95" s="117"/>
      <c r="AP95" s="117"/>
      <c r="AQ95" s="119" t="s">
        <v>85</v>
      </c>
      <c r="AR95" s="120"/>
      <c r="AS95" s="121">
        <v>0</v>
      </c>
      <c r="AT95" s="122">
        <f>ROUND(SUM(AV95:AW95),2)</f>
        <v>0</v>
      </c>
      <c r="AU95" s="123">
        <f>'SO01 - Skluz v ř. km 45,962'!P129</f>
        <v>0</v>
      </c>
      <c r="AV95" s="122">
        <f>'SO01 - Skluz v ř. km 45,962'!J33</f>
        <v>0</v>
      </c>
      <c r="AW95" s="122">
        <f>'SO01 - Skluz v ř. km 45,962'!J34</f>
        <v>0</v>
      </c>
      <c r="AX95" s="122">
        <f>'SO01 - Skluz v ř. km 45,962'!J35</f>
        <v>0</v>
      </c>
      <c r="AY95" s="122">
        <f>'SO01 - Skluz v ř. km 45,962'!J36</f>
        <v>0</v>
      </c>
      <c r="AZ95" s="122">
        <f>'SO01 - Skluz v ř. km 45,962'!F33</f>
        <v>0</v>
      </c>
      <c r="BA95" s="122">
        <f>'SO01 - Skluz v ř. km 45,962'!F34</f>
        <v>0</v>
      </c>
      <c r="BB95" s="122">
        <f>'SO01 - Skluz v ř. km 45,962'!F35</f>
        <v>0</v>
      </c>
      <c r="BC95" s="122">
        <f>'SO01 - Skluz v ř. km 45,962'!F36</f>
        <v>0</v>
      </c>
      <c r="BD95" s="124">
        <f>'SO01 - Skluz v ř. km 45,962'!F37</f>
        <v>0</v>
      </c>
      <c r="BT95" s="125" t="s">
        <v>86</v>
      </c>
      <c r="BV95" s="125" t="s">
        <v>80</v>
      </c>
      <c r="BW95" s="125" t="s">
        <v>87</v>
      </c>
      <c r="BX95" s="125" t="s">
        <v>5</v>
      </c>
      <c r="CL95" s="125" t="s">
        <v>1</v>
      </c>
      <c r="CM95" s="125" t="s">
        <v>88</v>
      </c>
    </row>
    <row r="96" s="6" customFormat="1" ht="16.5" customHeight="1">
      <c r="A96" s="113" t="s">
        <v>82</v>
      </c>
      <c r="B96" s="114"/>
      <c r="C96" s="115"/>
      <c r="D96" s="116" t="s">
        <v>89</v>
      </c>
      <c r="E96" s="116"/>
      <c r="F96" s="116"/>
      <c r="G96" s="116"/>
      <c r="H96" s="116"/>
      <c r="I96" s="117"/>
      <c r="J96" s="116" t="s">
        <v>90</v>
      </c>
      <c r="K96" s="116"/>
      <c r="L96" s="116"/>
      <c r="M96" s="116"/>
      <c r="N96" s="116"/>
      <c r="O96" s="116"/>
      <c r="P96" s="116"/>
      <c r="Q96" s="116"/>
      <c r="R96" s="116"/>
      <c r="S96" s="116"/>
      <c r="T96" s="116"/>
      <c r="U96" s="116"/>
      <c r="V96" s="116"/>
      <c r="W96" s="116"/>
      <c r="X96" s="116"/>
      <c r="Y96" s="116"/>
      <c r="Z96" s="116"/>
      <c r="AA96" s="116"/>
      <c r="AB96" s="116"/>
      <c r="AC96" s="116"/>
      <c r="AD96" s="116"/>
      <c r="AE96" s="116"/>
      <c r="AF96" s="116"/>
      <c r="AG96" s="118">
        <f>'SO02 - Skluz v ř. km 46,427'!J30</f>
        <v>0</v>
      </c>
      <c r="AH96" s="117"/>
      <c r="AI96" s="117"/>
      <c r="AJ96" s="117"/>
      <c r="AK96" s="117"/>
      <c r="AL96" s="117"/>
      <c r="AM96" s="117"/>
      <c r="AN96" s="118">
        <f>SUM(AG96,AT96)</f>
        <v>0</v>
      </c>
      <c r="AO96" s="117"/>
      <c r="AP96" s="117"/>
      <c r="AQ96" s="119" t="s">
        <v>85</v>
      </c>
      <c r="AR96" s="120"/>
      <c r="AS96" s="121">
        <v>0</v>
      </c>
      <c r="AT96" s="122">
        <f>ROUND(SUM(AV96:AW96),2)</f>
        <v>0</v>
      </c>
      <c r="AU96" s="123">
        <f>'SO02 - Skluz v ř. km 46,427'!P127</f>
        <v>0</v>
      </c>
      <c r="AV96" s="122">
        <f>'SO02 - Skluz v ř. km 46,427'!J33</f>
        <v>0</v>
      </c>
      <c r="AW96" s="122">
        <f>'SO02 - Skluz v ř. km 46,427'!J34</f>
        <v>0</v>
      </c>
      <c r="AX96" s="122">
        <f>'SO02 - Skluz v ř. km 46,427'!J35</f>
        <v>0</v>
      </c>
      <c r="AY96" s="122">
        <f>'SO02 - Skluz v ř. km 46,427'!J36</f>
        <v>0</v>
      </c>
      <c r="AZ96" s="122">
        <f>'SO02 - Skluz v ř. km 46,427'!F33</f>
        <v>0</v>
      </c>
      <c r="BA96" s="122">
        <f>'SO02 - Skluz v ř. km 46,427'!F34</f>
        <v>0</v>
      </c>
      <c r="BB96" s="122">
        <f>'SO02 - Skluz v ř. km 46,427'!F35</f>
        <v>0</v>
      </c>
      <c r="BC96" s="122">
        <f>'SO02 - Skluz v ř. km 46,427'!F36</f>
        <v>0</v>
      </c>
      <c r="BD96" s="124">
        <f>'SO02 - Skluz v ř. km 46,427'!F37</f>
        <v>0</v>
      </c>
      <c r="BT96" s="125" t="s">
        <v>86</v>
      </c>
      <c r="BV96" s="125" t="s">
        <v>80</v>
      </c>
      <c r="BW96" s="125" t="s">
        <v>91</v>
      </c>
      <c r="BX96" s="125" t="s">
        <v>5</v>
      </c>
      <c r="CL96" s="125" t="s">
        <v>1</v>
      </c>
      <c r="CM96" s="125" t="s">
        <v>88</v>
      </c>
    </row>
    <row r="97" s="6" customFormat="1" ht="16.5" customHeight="1">
      <c r="A97" s="113" t="s">
        <v>82</v>
      </c>
      <c r="B97" s="114"/>
      <c r="C97" s="115"/>
      <c r="D97" s="116" t="s">
        <v>92</v>
      </c>
      <c r="E97" s="116"/>
      <c r="F97" s="116"/>
      <c r="G97" s="116"/>
      <c r="H97" s="116"/>
      <c r="I97" s="117"/>
      <c r="J97" s="116" t="s">
        <v>93</v>
      </c>
      <c r="K97" s="116"/>
      <c r="L97" s="116"/>
      <c r="M97" s="116"/>
      <c r="N97" s="116"/>
      <c r="O97" s="116"/>
      <c r="P97" s="116"/>
      <c r="Q97" s="116"/>
      <c r="R97" s="116"/>
      <c r="S97" s="116"/>
      <c r="T97" s="116"/>
      <c r="U97" s="116"/>
      <c r="V97" s="116"/>
      <c r="W97" s="116"/>
      <c r="X97" s="116"/>
      <c r="Y97" s="116"/>
      <c r="Z97" s="116"/>
      <c r="AA97" s="116"/>
      <c r="AB97" s="116"/>
      <c r="AC97" s="116"/>
      <c r="AD97" s="116"/>
      <c r="AE97" s="116"/>
      <c r="AF97" s="116"/>
      <c r="AG97" s="118">
        <f>'SO03 - Skluz v ř. km 51,312'!J30</f>
        <v>0</v>
      </c>
      <c r="AH97" s="117"/>
      <c r="AI97" s="117"/>
      <c r="AJ97" s="117"/>
      <c r="AK97" s="117"/>
      <c r="AL97" s="117"/>
      <c r="AM97" s="117"/>
      <c r="AN97" s="118">
        <f>SUM(AG97,AT97)</f>
        <v>0</v>
      </c>
      <c r="AO97" s="117"/>
      <c r="AP97" s="117"/>
      <c r="AQ97" s="119" t="s">
        <v>85</v>
      </c>
      <c r="AR97" s="120"/>
      <c r="AS97" s="126">
        <v>0</v>
      </c>
      <c r="AT97" s="127">
        <f>ROUND(SUM(AV97:AW97),2)</f>
        <v>0</v>
      </c>
      <c r="AU97" s="128">
        <f>'SO03 - Skluz v ř. km 51,312'!P124</f>
        <v>0</v>
      </c>
      <c r="AV97" s="127">
        <f>'SO03 - Skluz v ř. km 51,312'!J33</f>
        <v>0</v>
      </c>
      <c r="AW97" s="127">
        <f>'SO03 - Skluz v ř. km 51,312'!J34</f>
        <v>0</v>
      </c>
      <c r="AX97" s="127">
        <f>'SO03 - Skluz v ř. km 51,312'!J35</f>
        <v>0</v>
      </c>
      <c r="AY97" s="127">
        <f>'SO03 - Skluz v ř. km 51,312'!J36</f>
        <v>0</v>
      </c>
      <c r="AZ97" s="127">
        <f>'SO03 - Skluz v ř. km 51,312'!F33</f>
        <v>0</v>
      </c>
      <c r="BA97" s="127">
        <f>'SO03 - Skluz v ř. km 51,312'!F34</f>
        <v>0</v>
      </c>
      <c r="BB97" s="127">
        <f>'SO03 - Skluz v ř. km 51,312'!F35</f>
        <v>0</v>
      </c>
      <c r="BC97" s="127">
        <f>'SO03 - Skluz v ř. km 51,312'!F36</f>
        <v>0</v>
      </c>
      <c r="BD97" s="129">
        <f>'SO03 - Skluz v ř. km 51,312'!F37</f>
        <v>0</v>
      </c>
      <c r="BT97" s="125" t="s">
        <v>86</v>
      </c>
      <c r="BV97" s="125" t="s">
        <v>80</v>
      </c>
      <c r="BW97" s="125" t="s">
        <v>94</v>
      </c>
      <c r="BX97" s="125" t="s">
        <v>5</v>
      </c>
      <c r="CL97" s="125" t="s">
        <v>1</v>
      </c>
      <c r="CM97" s="125" t="s">
        <v>88</v>
      </c>
    </row>
    <row r="98" s="1" customFormat="1" ht="30" customHeight="1">
      <c r="B98" s="37"/>
      <c r="C98" s="38"/>
      <c r="D98" s="38"/>
      <c r="E98" s="38"/>
      <c r="F98" s="38"/>
      <c r="G98" s="38"/>
      <c r="H98" s="38"/>
      <c r="I98" s="38"/>
      <c r="J98" s="38"/>
      <c r="K98" s="38"/>
      <c r="L98" s="38"/>
      <c r="M98" s="38"/>
      <c r="N98" s="38"/>
      <c r="O98" s="38"/>
      <c r="P98" s="38"/>
      <c r="Q98" s="38"/>
      <c r="R98" s="38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F98" s="38"/>
      <c r="AG98" s="38"/>
      <c r="AH98" s="38"/>
      <c r="AI98" s="38"/>
      <c r="AJ98" s="38"/>
      <c r="AK98" s="38"/>
      <c r="AL98" s="38"/>
      <c r="AM98" s="38"/>
      <c r="AN98" s="38"/>
      <c r="AO98" s="38"/>
      <c r="AP98" s="38"/>
      <c r="AQ98" s="38"/>
      <c r="AR98" s="42"/>
    </row>
    <row r="99" s="1" customFormat="1" ht="6.96" customHeight="1">
      <c r="B99" s="60"/>
      <c r="C99" s="61"/>
      <c r="D99" s="61"/>
      <c r="E99" s="61"/>
      <c r="F99" s="61"/>
      <c r="G99" s="61"/>
      <c r="H99" s="61"/>
      <c r="I99" s="61"/>
      <c r="J99" s="61"/>
      <c r="K99" s="61"/>
      <c r="L99" s="61"/>
      <c r="M99" s="61"/>
      <c r="N99" s="61"/>
      <c r="O99" s="61"/>
      <c r="P99" s="61"/>
      <c r="Q99" s="61"/>
      <c r="R99" s="61"/>
      <c r="S99" s="61"/>
      <c r="T99" s="61"/>
      <c r="U99" s="61"/>
      <c r="V99" s="61"/>
      <c r="W99" s="61"/>
      <c r="X99" s="61"/>
      <c r="Y99" s="61"/>
      <c r="Z99" s="61"/>
      <c r="AA99" s="61"/>
      <c r="AB99" s="61"/>
      <c r="AC99" s="61"/>
      <c r="AD99" s="61"/>
      <c r="AE99" s="61"/>
      <c r="AF99" s="61"/>
      <c r="AG99" s="61"/>
      <c r="AH99" s="61"/>
      <c r="AI99" s="61"/>
      <c r="AJ99" s="61"/>
      <c r="AK99" s="61"/>
      <c r="AL99" s="61"/>
      <c r="AM99" s="61"/>
      <c r="AN99" s="61"/>
      <c r="AO99" s="61"/>
      <c r="AP99" s="61"/>
      <c r="AQ99" s="61"/>
      <c r="AR99" s="42"/>
    </row>
  </sheetData>
  <sheetProtection sheet="1" formatColumns="0" formatRows="0" objects="1" scenarios="1" spinCount="100000" saltValue="LuB+e7betgOsv180MtbFeiBp50kVJdgf4mQbDBoxgGbd/XxuX0csZxV6E7Jj3yr8b9SqUPQv0qmd7b3B8zTScg==" hashValue="A9fMqfWKzIxgJHV3TP+CoyCa2AlWdGYnCMwH+tQIHhJ9LZD71IPvDsdaY+RZc3cb5GtxdbK0kzQl5LyepS4ZJQ==" algorithmName="SHA-512" password="CC35"/>
  <mergeCells count="50">
    <mergeCell ref="W31:AE31"/>
    <mergeCell ref="BE5:BE34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  <mergeCell ref="X35:AB35"/>
    <mergeCell ref="AK35:AO35"/>
    <mergeCell ref="AR2:BE2"/>
    <mergeCell ref="AS89:AT91"/>
    <mergeCell ref="AM90:AP90"/>
    <mergeCell ref="L85:AO85"/>
    <mergeCell ref="AM87:AN87"/>
    <mergeCell ref="AM89:AP89"/>
    <mergeCell ref="K5:AO5"/>
    <mergeCell ref="K6:AO6"/>
    <mergeCell ref="E14:AJ14"/>
    <mergeCell ref="E23:AN23"/>
    <mergeCell ref="L28:P28"/>
    <mergeCell ref="W28:AE28"/>
    <mergeCell ref="AK28:AO28"/>
    <mergeCell ref="L29:P29"/>
    <mergeCell ref="L30:P30"/>
    <mergeCell ref="L31:P31"/>
    <mergeCell ref="L32:P32"/>
    <mergeCell ref="L33:P33"/>
    <mergeCell ref="AN92:AP92"/>
    <mergeCell ref="AG92:AM92"/>
    <mergeCell ref="AN95:AP95"/>
    <mergeCell ref="AG95:AM95"/>
    <mergeCell ref="AN96:AP96"/>
    <mergeCell ref="AG96:AM96"/>
    <mergeCell ref="AN97:AP97"/>
    <mergeCell ref="AG97:AM97"/>
    <mergeCell ref="AG94:AM94"/>
    <mergeCell ref="AN94:AP94"/>
    <mergeCell ref="C92:G92"/>
    <mergeCell ref="I92:AF92"/>
    <mergeCell ref="D95:H95"/>
    <mergeCell ref="J95:AF95"/>
    <mergeCell ref="D96:H96"/>
    <mergeCell ref="J96:AF96"/>
    <mergeCell ref="D97:H97"/>
    <mergeCell ref="J97:AF97"/>
  </mergeCells>
  <hyperlinks>
    <hyperlink ref="A95" location="'SO01 - Skluz v ř. km 45,962'!C2" display="/"/>
    <hyperlink ref="A96" location="'SO02 - Skluz v ř. km 46,427'!C2" display="/"/>
    <hyperlink ref="A97" location="'SO03 - Skluz v ř. km 51,312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50.83" customWidth="1"/>
    <col min="7" max="7" width="7" customWidth="1"/>
    <col min="8" max="8" width="11.5" customWidth="1"/>
    <col min="9" max="9" width="20.17" style="130" customWidth="1"/>
    <col min="10" max="10" width="20.17" customWidth="1"/>
    <col min="11" max="11" width="20.17" hidden="1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6" t="s">
        <v>87</v>
      </c>
    </row>
    <row r="3" ht="6.96" customHeight="1">
      <c r="B3" s="131"/>
      <c r="C3" s="132"/>
      <c r="D3" s="132"/>
      <c r="E3" s="132"/>
      <c r="F3" s="132"/>
      <c r="G3" s="132"/>
      <c r="H3" s="132"/>
      <c r="I3" s="133"/>
      <c r="J3" s="132"/>
      <c r="K3" s="132"/>
      <c r="L3" s="19"/>
      <c r="AT3" s="16" t="s">
        <v>88</v>
      </c>
    </row>
    <row r="4" ht="24.96" customHeight="1">
      <c r="B4" s="19"/>
      <c r="D4" s="134" t="s">
        <v>95</v>
      </c>
      <c r="L4" s="19"/>
      <c r="M4" s="135" t="s">
        <v>10</v>
      </c>
      <c r="AT4" s="16" t="s">
        <v>4</v>
      </c>
    </row>
    <row r="5" ht="6.96" customHeight="1">
      <c r="B5" s="19"/>
      <c r="L5" s="19"/>
    </row>
    <row r="6" ht="12" customHeight="1">
      <c r="B6" s="19"/>
      <c r="D6" s="136" t="s">
        <v>16</v>
      </c>
      <c r="L6" s="19"/>
    </row>
    <row r="7" ht="16.5" customHeight="1">
      <c r="B7" s="19"/>
      <c r="E7" s="137" t="str">
        <f>'Rekapitulace stavby'!K6</f>
        <v>Vsetínská Bečva, Karolinka - Velké Karlovice - oprava toku</v>
      </c>
      <c r="F7" s="136"/>
      <c r="G7" s="136"/>
      <c r="H7" s="136"/>
      <c r="L7" s="19"/>
    </row>
    <row r="8" s="1" customFormat="1" ht="12" customHeight="1">
      <c r="B8" s="42"/>
      <c r="D8" s="136" t="s">
        <v>96</v>
      </c>
      <c r="I8" s="138"/>
      <c r="L8" s="42"/>
    </row>
    <row r="9" s="1" customFormat="1" ht="36.96" customHeight="1">
      <c r="B9" s="42"/>
      <c r="E9" s="139" t="s">
        <v>97</v>
      </c>
      <c r="F9" s="1"/>
      <c r="G9" s="1"/>
      <c r="H9" s="1"/>
      <c r="I9" s="138"/>
      <c r="L9" s="42"/>
    </row>
    <row r="10" s="1" customFormat="1">
      <c r="B10" s="42"/>
      <c r="I10" s="138"/>
      <c r="L10" s="42"/>
    </row>
    <row r="11" s="1" customFormat="1" ht="12" customHeight="1">
      <c r="B11" s="42"/>
      <c r="D11" s="136" t="s">
        <v>18</v>
      </c>
      <c r="F11" s="140" t="s">
        <v>1</v>
      </c>
      <c r="I11" s="141" t="s">
        <v>19</v>
      </c>
      <c r="J11" s="140" t="s">
        <v>1</v>
      </c>
      <c r="L11" s="42"/>
    </row>
    <row r="12" s="1" customFormat="1" ht="12" customHeight="1">
      <c r="B12" s="42"/>
      <c r="D12" s="136" t="s">
        <v>20</v>
      </c>
      <c r="F12" s="140" t="s">
        <v>21</v>
      </c>
      <c r="I12" s="141" t="s">
        <v>22</v>
      </c>
      <c r="J12" s="142" t="str">
        <f>'Rekapitulace stavby'!AN8</f>
        <v>11. 3. 2020</v>
      </c>
      <c r="L12" s="42"/>
    </row>
    <row r="13" s="1" customFormat="1" ht="10.8" customHeight="1">
      <c r="B13" s="42"/>
      <c r="I13" s="138"/>
      <c r="L13" s="42"/>
    </row>
    <row r="14" s="1" customFormat="1" ht="12" customHeight="1">
      <c r="B14" s="42"/>
      <c r="D14" s="136" t="s">
        <v>24</v>
      </c>
      <c r="I14" s="141" t="s">
        <v>25</v>
      </c>
      <c r="J14" s="140" t="s">
        <v>26</v>
      </c>
      <c r="L14" s="42"/>
    </row>
    <row r="15" s="1" customFormat="1" ht="18" customHeight="1">
      <c r="B15" s="42"/>
      <c r="E15" s="140" t="s">
        <v>27</v>
      </c>
      <c r="I15" s="141" t="s">
        <v>28</v>
      </c>
      <c r="J15" s="140" t="s">
        <v>29</v>
      </c>
      <c r="L15" s="42"/>
    </row>
    <row r="16" s="1" customFormat="1" ht="6.96" customHeight="1">
      <c r="B16" s="42"/>
      <c r="I16" s="138"/>
      <c r="L16" s="42"/>
    </row>
    <row r="17" s="1" customFormat="1" ht="12" customHeight="1">
      <c r="B17" s="42"/>
      <c r="D17" s="136" t="s">
        <v>30</v>
      </c>
      <c r="I17" s="141" t="s">
        <v>25</v>
      </c>
      <c r="J17" s="32" t="str">
        <f>'Rekapitulace stavby'!AN13</f>
        <v>Vyplň údaj</v>
      </c>
      <c r="L17" s="42"/>
    </row>
    <row r="18" s="1" customFormat="1" ht="18" customHeight="1">
      <c r="B18" s="42"/>
      <c r="E18" s="32" t="str">
        <f>'Rekapitulace stavby'!E14</f>
        <v>Vyplň údaj</v>
      </c>
      <c r="F18" s="140"/>
      <c r="G18" s="140"/>
      <c r="H18" s="140"/>
      <c r="I18" s="141" t="s">
        <v>28</v>
      </c>
      <c r="J18" s="32" t="str">
        <f>'Rekapitulace stavby'!AN14</f>
        <v>Vyplň údaj</v>
      </c>
      <c r="L18" s="42"/>
    </row>
    <row r="19" s="1" customFormat="1" ht="6.96" customHeight="1">
      <c r="B19" s="42"/>
      <c r="I19" s="138"/>
      <c r="L19" s="42"/>
    </row>
    <row r="20" s="1" customFormat="1" ht="12" customHeight="1">
      <c r="B20" s="42"/>
      <c r="D20" s="136" t="s">
        <v>32</v>
      </c>
      <c r="I20" s="141" t="s">
        <v>25</v>
      </c>
      <c r="J20" s="140" t="s">
        <v>1</v>
      </c>
      <c r="L20" s="42"/>
    </row>
    <row r="21" s="1" customFormat="1" ht="18" customHeight="1">
      <c r="B21" s="42"/>
      <c r="E21" s="140" t="s">
        <v>33</v>
      </c>
      <c r="I21" s="141" t="s">
        <v>28</v>
      </c>
      <c r="J21" s="140" t="s">
        <v>1</v>
      </c>
      <c r="L21" s="42"/>
    </row>
    <row r="22" s="1" customFormat="1" ht="6.96" customHeight="1">
      <c r="B22" s="42"/>
      <c r="I22" s="138"/>
      <c r="L22" s="42"/>
    </row>
    <row r="23" s="1" customFormat="1" ht="12" customHeight="1">
      <c r="B23" s="42"/>
      <c r="D23" s="136" t="s">
        <v>35</v>
      </c>
      <c r="I23" s="141" t="s">
        <v>25</v>
      </c>
      <c r="J23" s="140" t="str">
        <f>IF('Rekapitulace stavby'!AN19="","",'Rekapitulace stavby'!AN19)</f>
        <v/>
      </c>
      <c r="L23" s="42"/>
    </row>
    <row r="24" s="1" customFormat="1" ht="18" customHeight="1">
      <c r="B24" s="42"/>
      <c r="E24" s="140" t="str">
        <f>IF('Rekapitulace stavby'!E20="","",'Rekapitulace stavby'!E20)</f>
        <v xml:space="preserve"> </v>
      </c>
      <c r="I24" s="141" t="s">
        <v>28</v>
      </c>
      <c r="J24" s="140" t="str">
        <f>IF('Rekapitulace stavby'!AN20="","",'Rekapitulace stavby'!AN20)</f>
        <v/>
      </c>
      <c r="L24" s="42"/>
    </row>
    <row r="25" s="1" customFormat="1" ht="6.96" customHeight="1">
      <c r="B25" s="42"/>
      <c r="I25" s="138"/>
      <c r="L25" s="42"/>
    </row>
    <row r="26" s="1" customFormat="1" ht="12" customHeight="1">
      <c r="B26" s="42"/>
      <c r="D26" s="136" t="s">
        <v>37</v>
      </c>
      <c r="I26" s="138"/>
      <c r="L26" s="42"/>
    </row>
    <row r="27" s="7" customFormat="1" ht="16.5" customHeight="1">
      <c r="B27" s="143"/>
      <c r="E27" s="144" t="s">
        <v>1</v>
      </c>
      <c r="F27" s="144"/>
      <c r="G27" s="144"/>
      <c r="H27" s="144"/>
      <c r="I27" s="145"/>
      <c r="L27" s="143"/>
    </row>
    <row r="28" s="1" customFormat="1" ht="6.96" customHeight="1">
      <c r="B28" s="42"/>
      <c r="I28" s="138"/>
      <c r="L28" s="42"/>
    </row>
    <row r="29" s="1" customFormat="1" ht="6.96" customHeight="1">
      <c r="B29" s="42"/>
      <c r="D29" s="77"/>
      <c r="E29" s="77"/>
      <c r="F29" s="77"/>
      <c r="G29" s="77"/>
      <c r="H29" s="77"/>
      <c r="I29" s="146"/>
      <c r="J29" s="77"/>
      <c r="K29" s="77"/>
      <c r="L29" s="42"/>
    </row>
    <row r="30" s="1" customFormat="1" ht="25.44" customHeight="1">
      <c r="B30" s="42"/>
      <c r="D30" s="147" t="s">
        <v>38</v>
      </c>
      <c r="I30" s="138"/>
      <c r="J30" s="148">
        <f>ROUND(J129, 2)</f>
        <v>0</v>
      </c>
      <c r="L30" s="42"/>
    </row>
    <row r="31" s="1" customFormat="1" ht="6.96" customHeight="1">
      <c r="B31" s="42"/>
      <c r="D31" s="77"/>
      <c r="E31" s="77"/>
      <c r="F31" s="77"/>
      <c r="G31" s="77"/>
      <c r="H31" s="77"/>
      <c r="I31" s="146"/>
      <c r="J31" s="77"/>
      <c r="K31" s="77"/>
      <c r="L31" s="42"/>
    </row>
    <row r="32" s="1" customFormat="1" ht="14.4" customHeight="1">
      <c r="B32" s="42"/>
      <c r="F32" s="149" t="s">
        <v>40</v>
      </c>
      <c r="I32" s="150" t="s">
        <v>39</v>
      </c>
      <c r="J32" s="149" t="s">
        <v>41</v>
      </c>
      <c r="L32" s="42"/>
    </row>
    <row r="33" s="1" customFormat="1" ht="14.4" customHeight="1">
      <c r="B33" s="42"/>
      <c r="D33" s="151" t="s">
        <v>42</v>
      </c>
      <c r="E33" s="136" t="s">
        <v>43</v>
      </c>
      <c r="F33" s="152">
        <f>ROUND((SUM(BE129:BE237)),  2)</f>
        <v>0</v>
      </c>
      <c r="I33" s="153">
        <v>0.20999999999999999</v>
      </c>
      <c r="J33" s="152">
        <f>ROUND(((SUM(BE129:BE237))*I33),  2)</f>
        <v>0</v>
      </c>
      <c r="L33" s="42"/>
    </row>
    <row r="34" s="1" customFormat="1" ht="14.4" customHeight="1">
      <c r="B34" s="42"/>
      <c r="E34" s="136" t="s">
        <v>44</v>
      </c>
      <c r="F34" s="152">
        <f>ROUND((SUM(BF129:BF237)),  2)</f>
        <v>0</v>
      </c>
      <c r="I34" s="153">
        <v>0.14999999999999999</v>
      </c>
      <c r="J34" s="152">
        <f>ROUND(((SUM(BF129:BF237))*I34),  2)</f>
        <v>0</v>
      </c>
      <c r="L34" s="42"/>
    </row>
    <row r="35" hidden="1" s="1" customFormat="1" ht="14.4" customHeight="1">
      <c r="B35" s="42"/>
      <c r="E35" s="136" t="s">
        <v>45</v>
      </c>
      <c r="F35" s="152">
        <f>ROUND((SUM(BG129:BG237)),  2)</f>
        <v>0</v>
      </c>
      <c r="I35" s="153">
        <v>0.20999999999999999</v>
      </c>
      <c r="J35" s="152">
        <f>0</f>
        <v>0</v>
      </c>
      <c r="L35" s="42"/>
    </row>
    <row r="36" hidden="1" s="1" customFormat="1" ht="14.4" customHeight="1">
      <c r="B36" s="42"/>
      <c r="E36" s="136" t="s">
        <v>46</v>
      </c>
      <c r="F36" s="152">
        <f>ROUND((SUM(BH129:BH237)),  2)</f>
        <v>0</v>
      </c>
      <c r="I36" s="153">
        <v>0.14999999999999999</v>
      </c>
      <c r="J36" s="152">
        <f>0</f>
        <v>0</v>
      </c>
      <c r="L36" s="42"/>
    </row>
    <row r="37" hidden="1" s="1" customFormat="1" ht="14.4" customHeight="1">
      <c r="B37" s="42"/>
      <c r="E37" s="136" t="s">
        <v>47</v>
      </c>
      <c r="F37" s="152">
        <f>ROUND((SUM(BI129:BI237)),  2)</f>
        <v>0</v>
      </c>
      <c r="I37" s="153">
        <v>0</v>
      </c>
      <c r="J37" s="152">
        <f>0</f>
        <v>0</v>
      </c>
      <c r="L37" s="42"/>
    </row>
    <row r="38" s="1" customFormat="1" ht="6.96" customHeight="1">
      <c r="B38" s="42"/>
      <c r="I38" s="138"/>
      <c r="L38" s="42"/>
    </row>
    <row r="39" s="1" customFormat="1" ht="25.44" customHeight="1">
      <c r="B39" s="42"/>
      <c r="C39" s="154"/>
      <c r="D39" s="155" t="s">
        <v>48</v>
      </c>
      <c r="E39" s="156"/>
      <c r="F39" s="156"/>
      <c r="G39" s="157" t="s">
        <v>49</v>
      </c>
      <c r="H39" s="158" t="s">
        <v>50</v>
      </c>
      <c r="I39" s="159"/>
      <c r="J39" s="160">
        <f>SUM(J30:J37)</f>
        <v>0</v>
      </c>
      <c r="K39" s="161"/>
      <c r="L39" s="42"/>
    </row>
    <row r="40" s="1" customFormat="1" ht="14.4" customHeight="1">
      <c r="B40" s="42"/>
      <c r="I40" s="138"/>
      <c r="L40" s="42"/>
    </row>
    <row r="41" ht="14.4" customHeight="1">
      <c r="B41" s="19"/>
      <c r="L41" s="19"/>
    </row>
    <row r="42" ht="14.4" customHeight="1">
      <c r="B42" s="19"/>
      <c r="L42" s="19"/>
    </row>
    <row r="43" ht="14.4" customHeight="1">
      <c r="B43" s="19"/>
      <c r="L43" s="19"/>
    </row>
    <row r="44" ht="14.4" customHeight="1">
      <c r="B44" s="19"/>
      <c r="L44" s="19"/>
    </row>
    <row r="45" ht="14.4" customHeight="1">
      <c r="B45" s="19"/>
      <c r="L45" s="19"/>
    </row>
    <row r="46" ht="14.4" customHeight="1">
      <c r="B46" s="19"/>
      <c r="L46" s="19"/>
    </row>
    <row r="47" ht="14.4" customHeight="1">
      <c r="B47" s="19"/>
      <c r="L47" s="19"/>
    </row>
    <row r="48" ht="14.4" customHeight="1">
      <c r="B48" s="19"/>
      <c r="L48" s="19"/>
    </row>
    <row r="49" ht="14.4" customHeight="1">
      <c r="B49" s="19"/>
      <c r="L49" s="19"/>
    </row>
    <row r="50" s="1" customFormat="1" ht="14.4" customHeight="1">
      <c r="B50" s="42"/>
      <c r="D50" s="162" t="s">
        <v>51</v>
      </c>
      <c r="E50" s="163"/>
      <c r="F50" s="163"/>
      <c r="G50" s="162" t="s">
        <v>52</v>
      </c>
      <c r="H50" s="163"/>
      <c r="I50" s="164"/>
      <c r="J50" s="163"/>
      <c r="K50" s="163"/>
      <c r="L50" s="4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1" customFormat="1">
      <c r="B61" s="42"/>
      <c r="D61" s="165" t="s">
        <v>53</v>
      </c>
      <c r="E61" s="166"/>
      <c r="F61" s="167" t="s">
        <v>54</v>
      </c>
      <c r="G61" s="165" t="s">
        <v>53</v>
      </c>
      <c r="H61" s="166"/>
      <c r="I61" s="168"/>
      <c r="J61" s="169" t="s">
        <v>54</v>
      </c>
      <c r="K61" s="166"/>
      <c r="L61" s="42"/>
    </row>
    <row r="62">
      <c r="B62" s="19"/>
      <c r="L62" s="19"/>
    </row>
    <row r="63">
      <c r="B63" s="19"/>
      <c r="L63" s="19"/>
    </row>
    <row r="64">
      <c r="B64" s="19"/>
      <c r="L64" s="19"/>
    </row>
    <row r="65" s="1" customFormat="1">
      <c r="B65" s="42"/>
      <c r="D65" s="162" t="s">
        <v>55</v>
      </c>
      <c r="E65" s="163"/>
      <c r="F65" s="163"/>
      <c r="G65" s="162" t="s">
        <v>56</v>
      </c>
      <c r="H65" s="163"/>
      <c r="I65" s="164"/>
      <c r="J65" s="163"/>
      <c r="K65" s="163"/>
      <c r="L65" s="42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1" customFormat="1">
      <c r="B76" s="42"/>
      <c r="D76" s="165" t="s">
        <v>53</v>
      </c>
      <c r="E76" s="166"/>
      <c r="F76" s="167" t="s">
        <v>54</v>
      </c>
      <c r="G76" s="165" t="s">
        <v>53</v>
      </c>
      <c r="H76" s="166"/>
      <c r="I76" s="168"/>
      <c r="J76" s="169" t="s">
        <v>54</v>
      </c>
      <c r="K76" s="166"/>
      <c r="L76" s="42"/>
    </row>
    <row r="77" s="1" customFormat="1" ht="14.4" customHeight="1">
      <c r="B77" s="170"/>
      <c r="C77" s="171"/>
      <c r="D77" s="171"/>
      <c r="E77" s="171"/>
      <c r="F77" s="171"/>
      <c r="G77" s="171"/>
      <c r="H77" s="171"/>
      <c r="I77" s="172"/>
      <c r="J77" s="171"/>
      <c r="K77" s="171"/>
      <c r="L77" s="42"/>
    </row>
    <row r="81" s="1" customFormat="1" ht="6.96" customHeight="1">
      <c r="B81" s="173"/>
      <c r="C81" s="174"/>
      <c r="D81" s="174"/>
      <c r="E81" s="174"/>
      <c r="F81" s="174"/>
      <c r="G81" s="174"/>
      <c r="H81" s="174"/>
      <c r="I81" s="175"/>
      <c r="J81" s="174"/>
      <c r="K81" s="174"/>
      <c r="L81" s="42"/>
    </row>
    <row r="82" s="1" customFormat="1" ht="24.96" customHeight="1">
      <c r="B82" s="37"/>
      <c r="C82" s="22" t="s">
        <v>98</v>
      </c>
      <c r="D82" s="38"/>
      <c r="E82" s="38"/>
      <c r="F82" s="38"/>
      <c r="G82" s="38"/>
      <c r="H82" s="38"/>
      <c r="I82" s="138"/>
      <c r="J82" s="38"/>
      <c r="K82" s="38"/>
      <c r="L82" s="42"/>
    </row>
    <row r="83" s="1" customFormat="1" ht="6.96" customHeight="1">
      <c r="B83" s="37"/>
      <c r="C83" s="38"/>
      <c r="D83" s="38"/>
      <c r="E83" s="38"/>
      <c r="F83" s="38"/>
      <c r="G83" s="38"/>
      <c r="H83" s="38"/>
      <c r="I83" s="138"/>
      <c r="J83" s="38"/>
      <c r="K83" s="38"/>
      <c r="L83" s="42"/>
    </row>
    <row r="84" s="1" customFormat="1" ht="12" customHeight="1">
      <c r="B84" s="37"/>
      <c r="C84" s="31" t="s">
        <v>16</v>
      </c>
      <c r="D84" s="38"/>
      <c r="E84" s="38"/>
      <c r="F84" s="38"/>
      <c r="G84" s="38"/>
      <c r="H84" s="38"/>
      <c r="I84" s="138"/>
      <c r="J84" s="38"/>
      <c r="K84" s="38"/>
      <c r="L84" s="42"/>
    </row>
    <row r="85" s="1" customFormat="1" ht="16.5" customHeight="1">
      <c r="B85" s="37"/>
      <c r="C85" s="38"/>
      <c r="D85" s="38"/>
      <c r="E85" s="176" t="str">
        <f>E7</f>
        <v>Vsetínská Bečva, Karolinka - Velké Karlovice - oprava toku</v>
      </c>
      <c r="F85" s="31"/>
      <c r="G85" s="31"/>
      <c r="H85" s="31"/>
      <c r="I85" s="138"/>
      <c r="J85" s="38"/>
      <c r="K85" s="38"/>
      <c r="L85" s="42"/>
    </row>
    <row r="86" s="1" customFormat="1" ht="12" customHeight="1">
      <c r="B86" s="37"/>
      <c r="C86" s="31" t="s">
        <v>96</v>
      </c>
      <c r="D86" s="38"/>
      <c r="E86" s="38"/>
      <c r="F86" s="38"/>
      <c r="G86" s="38"/>
      <c r="H86" s="38"/>
      <c r="I86" s="138"/>
      <c r="J86" s="38"/>
      <c r="K86" s="38"/>
      <c r="L86" s="42"/>
    </row>
    <row r="87" s="1" customFormat="1" ht="16.5" customHeight="1">
      <c r="B87" s="37"/>
      <c r="C87" s="38"/>
      <c r="D87" s="38"/>
      <c r="E87" s="70" t="str">
        <f>E9</f>
        <v>SO01 - Skluz v ř. km 45,962</v>
      </c>
      <c r="F87" s="38"/>
      <c r="G87" s="38"/>
      <c r="H87" s="38"/>
      <c r="I87" s="138"/>
      <c r="J87" s="38"/>
      <c r="K87" s="38"/>
      <c r="L87" s="42"/>
    </row>
    <row r="88" s="1" customFormat="1" ht="6.96" customHeight="1">
      <c r="B88" s="37"/>
      <c r="C88" s="38"/>
      <c r="D88" s="38"/>
      <c r="E88" s="38"/>
      <c r="F88" s="38"/>
      <c r="G88" s="38"/>
      <c r="H88" s="38"/>
      <c r="I88" s="138"/>
      <c r="J88" s="38"/>
      <c r="K88" s="38"/>
      <c r="L88" s="42"/>
    </row>
    <row r="89" s="1" customFormat="1" ht="12" customHeight="1">
      <c r="B89" s="37"/>
      <c r="C89" s="31" t="s">
        <v>20</v>
      </c>
      <c r="D89" s="38"/>
      <c r="E89" s="38"/>
      <c r="F89" s="26" t="str">
        <f>F12</f>
        <v>Zlínský kraj</v>
      </c>
      <c r="G89" s="38"/>
      <c r="H89" s="38"/>
      <c r="I89" s="141" t="s">
        <v>22</v>
      </c>
      <c r="J89" s="73" t="str">
        <f>IF(J12="","",J12)</f>
        <v>11. 3. 2020</v>
      </c>
      <c r="K89" s="38"/>
      <c r="L89" s="42"/>
    </row>
    <row r="90" s="1" customFormat="1" ht="6.96" customHeight="1">
      <c r="B90" s="37"/>
      <c r="C90" s="38"/>
      <c r="D90" s="38"/>
      <c r="E90" s="38"/>
      <c r="F90" s="38"/>
      <c r="G90" s="38"/>
      <c r="H90" s="38"/>
      <c r="I90" s="138"/>
      <c r="J90" s="38"/>
      <c r="K90" s="38"/>
      <c r="L90" s="42"/>
    </row>
    <row r="91" s="1" customFormat="1" ht="27.9" customHeight="1">
      <c r="B91" s="37"/>
      <c r="C91" s="31" t="s">
        <v>24</v>
      </c>
      <c r="D91" s="38"/>
      <c r="E91" s="38"/>
      <c r="F91" s="26" t="str">
        <f>E15</f>
        <v>Povodí Moravy, s.p.</v>
      </c>
      <c r="G91" s="38"/>
      <c r="H91" s="38"/>
      <c r="I91" s="141" t="s">
        <v>32</v>
      </c>
      <c r="J91" s="35" t="str">
        <f>E21</f>
        <v>PM, s.p. - Ing. Šefčíková</v>
      </c>
      <c r="K91" s="38"/>
      <c r="L91" s="42"/>
    </row>
    <row r="92" s="1" customFormat="1" ht="15.15" customHeight="1">
      <c r="B92" s="37"/>
      <c r="C92" s="31" t="s">
        <v>30</v>
      </c>
      <c r="D92" s="38"/>
      <c r="E92" s="38"/>
      <c r="F92" s="26" t="str">
        <f>IF(E18="","",E18)</f>
        <v>Vyplň údaj</v>
      </c>
      <c r="G92" s="38"/>
      <c r="H92" s="38"/>
      <c r="I92" s="141" t="s">
        <v>35</v>
      </c>
      <c r="J92" s="35" t="str">
        <f>E24</f>
        <v xml:space="preserve"> </v>
      </c>
      <c r="K92" s="38"/>
      <c r="L92" s="42"/>
    </row>
    <row r="93" s="1" customFormat="1" ht="10.32" customHeight="1">
      <c r="B93" s="37"/>
      <c r="C93" s="38"/>
      <c r="D93" s="38"/>
      <c r="E93" s="38"/>
      <c r="F93" s="38"/>
      <c r="G93" s="38"/>
      <c r="H93" s="38"/>
      <c r="I93" s="138"/>
      <c r="J93" s="38"/>
      <c r="K93" s="38"/>
      <c r="L93" s="42"/>
    </row>
    <row r="94" s="1" customFormat="1" ht="29.28" customHeight="1">
      <c r="B94" s="37"/>
      <c r="C94" s="177" t="s">
        <v>99</v>
      </c>
      <c r="D94" s="178"/>
      <c r="E94" s="178"/>
      <c r="F94" s="178"/>
      <c r="G94" s="178"/>
      <c r="H94" s="178"/>
      <c r="I94" s="179"/>
      <c r="J94" s="180" t="s">
        <v>100</v>
      </c>
      <c r="K94" s="178"/>
      <c r="L94" s="42"/>
    </row>
    <row r="95" s="1" customFormat="1" ht="10.32" customHeight="1">
      <c r="B95" s="37"/>
      <c r="C95" s="38"/>
      <c r="D95" s="38"/>
      <c r="E95" s="38"/>
      <c r="F95" s="38"/>
      <c r="G95" s="38"/>
      <c r="H95" s="38"/>
      <c r="I95" s="138"/>
      <c r="J95" s="38"/>
      <c r="K95" s="38"/>
      <c r="L95" s="42"/>
    </row>
    <row r="96" s="1" customFormat="1" ht="22.8" customHeight="1">
      <c r="B96" s="37"/>
      <c r="C96" s="181" t="s">
        <v>101</v>
      </c>
      <c r="D96" s="38"/>
      <c r="E96" s="38"/>
      <c r="F96" s="38"/>
      <c r="G96" s="38"/>
      <c r="H96" s="38"/>
      <c r="I96" s="138"/>
      <c r="J96" s="104">
        <f>J129</f>
        <v>0</v>
      </c>
      <c r="K96" s="38"/>
      <c r="L96" s="42"/>
      <c r="AU96" s="16" t="s">
        <v>102</v>
      </c>
    </row>
    <row r="97" s="8" customFormat="1" ht="24.96" customHeight="1">
      <c r="B97" s="182"/>
      <c r="C97" s="183"/>
      <c r="D97" s="184" t="s">
        <v>103</v>
      </c>
      <c r="E97" s="185"/>
      <c r="F97" s="185"/>
      <c r="G97" s="185"/>
      <c r="H97" s="185"/>
      <c r="I97" s="186"/>
      <c r="J97" s="187">
        <f>J130</f>
        <v>0</v>
      </c>
      <c r="K97" s="183"/>
      <c r="L97" s="188"/>
    </row>
    <row r="98" s="9" customFormat="1" ht="19.92" customHeight="1">
      <c r="B98" s="189"/>
      <c r="C98" s="190"/>
      <c r="D98" s="191" t="s">
        <v>104</v>
      </c>
      <c r="E98" s="192"/>
      <c r="F98" s="192"/>
      <c r="G98" s="192"/>
      <c r="H98" s="192"/>
      <c r="I98" s="193"/>
      <c r="J98" s="194">
        <f>J131</f>
        <v>0</v>
      </c>
      <c r="K98" s="190"/>
      <c r="L98" s="195"/>
    </row>
    <row r="99" s="9" customFormat="1" ht="19.92" customHeight="1">
      <c r="B99" s="189"/>
      <c r="C99" s="190"/>
      <c r="D99" s="191" t="s">
        <v>105</v>
      </c>
      <c r="E99" s="192"/>
      <c r="F99" s="192"/>
      <c r="G99" s="192"/>
      <c r="H99" s="192"/>
      <c r="I99" s="193"/>
      <c r="J99" s="194">
        <f>J175</f>
        <v>0</v>
      </c>
      <c r="K99" s="190"/>
      <c r="L99" s="195"/>
    </row>
    <row r="100" s="9" customFormat="1" ht="19.92" customHeight="1">
      <c r="B100" s="189"/>
      <c r="C100" s="190"/>
      <c r="D100" s="191" t="s">
        <v>106</v>
      </c>
      <c r="E100" s="192"/>
      <c r="F100" s="192"/>
      <c r="G100" s="192"/>
      <c r="H100" s="192"/>
      <c r="I100" s="193"/>
      <c r="J100" s="194">
        <f>J181</f>
        <v>0</v>
      </c>
      <c r="K100" s="190"/>
      <c r="L100" s="195"/>
    </row>
    <row r="101" s="9" customFormat="1" ht="19.92" customHeight="1">
      <c r="B101" s="189"/>
      <c r="C101" s="190"/>
      <c r="D101" s="191" t="s">
        <v>107</v>
      </c>
      <c r="E101" s="192"/>
      <c r="F101" s="192"/>
      <c r="G101" s="192"/>
      <c r="H101" s="192"/>
      <c r="I101" s="193"/>
      <c r="J101" s="194">
        <f>J185</f>
        <v>0</v>
      </c>
      <c r="K101" s="190"/>
      <c r="L101" s="195"/>
    </row>
    <row r="102" s="9" customFormat="1" ht="19.92" customHeight="1">
      <c r="B102" s="189"/>
      <c r="C102" s="190"/>
      <c r="D102" s="191" t="s">
        <v>108</v>
      </c>
      <c r="E102" s="192"/>
      <c r="F102" s="192"/>
      <c r="G102" s="192"/>
      <c r="H102" s="192"/>
      <c r="I102" s="193"/>
      <c r="J102" s="194">
        <f>J199</f>
        <v>0</v>
      </c>
      <c r="K102" s="190"/>
      <c r="L102" s="195"/>
    </row>
    <row r="103" s="9" customFormat="1" ht="19.92" customHeight="1">
      <c r="B103" s="189"/>
      <c r="C103" s="190"/>
      <c r="D103" s="191" t="s">
        <v>109</v>
      </c>
      <c r="E103" s="192"/>
      <c r="F103" s="192"/>
      <c r="G103" s="192"/>
      <c r="H103" s="192"/>
      <c r="I103" s="193"/>
      <c r="J103" s="194">
        <f>J202</f>
        <v>0</v>
      </c>
      <c r="K103" s="190"/>
      <c r="L103" s="195"/>
    </row>
    <row r="104" s="9" customFormat="1" ht="19.92" customHeight="1">
      <c r="B104" s="189"/>
      <c r="C104" s="190"/>
      <c r="D104" s="191" t="s">
        <v>110</v>
      </c>
      <c r="E104" s="192"/>
      <c r="F104" s="192"/>
      <c r="G104" s="192"/>
      <c r="H104" s="192"/>
      <c r="I104" s="193"/>
      <c r="J104" s="194">
        <f>J207</f>
        <v>0</v>
      </c>
      <c r="K104" s="190"/>
      <c r="L104" s="195"/>
    </row>
    <row r="105" s="9" customFormat="1" ht="19.92" customHeight="1">
      <c r="B105" s="189"/>
      <c r="C105" s="190"/>
      <c r="D105" s="191" t="s">
        <v>111</v>
      </c>
      <c r="E105" s="192"/>
      <c r="F105" s="192"/>
      <c r="G105" s="192"/>
      <c r="H105" s="192"/>
      <c r="I105" s="193"/>
      <c r="J105" s="194">
        <f>J212</f>
        <v>0</v>
      </c>
      <c r="K105" s="190"/>
      <c r="L105" s="195"/>
    </row>
    <row r="106" s="8" customFormat="1" ht="24.96" customHeight="1">
      <c r="B106" s="182"/>
      <c r="C106" s="183"/>
      <c r="D106" s="184" t="s">
        <v>112</v>
      </c>
      <c r="E106" s="185"/>
      <c r="F106" s="185"/>
      <c r="G106" s="185"/>
      <c r="H106" s="185"/>
      <c r="I106" s="186"/>
      <c r="J106" s="187">
        <f>J214</f>
        <v>0</v>
      </c>
      <c r="K106" s="183"/>
      <c r="L106" s="188"/>
    </row>
    <row r="107" s="8" customFormat="1" ht="24.96" customHeight="1">
      <c r="B107" s="182"/>
      <c r="C107" s="183"/>
      <c r="D107" s="184" t="s">
        <v>113</v>
      </c>
      <c r="E107" s="185"/>
      <c r="F107" s="185"/>
      <c r="G107" s="185"/>
      <c r="H107" s="185"/>
      <c r="I107" s="186"/>
      <c r="J107" s="187">
        <f>J231</f>
        <v>0</v>
      </c>
      <c r="K107" s="183"/>
      <c r="L107" s="188"/>
    </row>
    <row r="108" s="9" customFormat="1" ht="19.92" customHeight="1">
      <c r="B108" s="189"/>
      <c r="C108" s="190"/>
      <c r="D108" s="191" t="s">
        <v>114</v>
      </c>
      <c r="E108" s="192"/>
      <c r="F108" s="192"/>
      <c r="G108" s="192"/>
      <c r="H108" s="192"/>
      <c r="I108" s="193"/>
      <c r="J108" s="194">
        <f>J232</f>
        <v>0</v>
      </c>
      <c r="K108" s="190"/>
      <c r="L108" s="195"/>
    </row>
    <row r="109" s="9" customFormat="1" ht="19.92" customHeight="1">
      <c r="B109" s="189"/>
      <c r="C109" s="190"/>
      <c r="D109" s="191" t="s">
        <v>115</v>
      </c>
      <c r="E109" s="192"/>
      <c r="F109" s="192"/>
      <c r="G109" s="192"/>
      <c r="H109" s="192"/>
      <c r="I109" s="193"/>
      <c r="J109" s="194">
        <f>J234</f>
        <v>0</v>
      </c>
      <c r="K109" s="190"/>
      <c r="L109" s="195"/>
    </row>
    <row r="110" s="1" customFormat="1" ht="21.84" customHeight="1">
      <c r="B110" s="37"/>
      <c r="C110" s="38"/>
      <c r="D110" s="38"/>
      <c r="E110" s="38"/>
      <c r="F110" s="38"/>
      <c r="G110" s="38"/>
      <c r="H110" s="38"/>
      <c r="I110" s="138"/>
      <c r="J110" s="38"/>
      <c r="K110" s="38"/>
      <c r="L110" s="42"/>
    </row>
    <row r="111" s="1" customFormat="1" ht="6.96" customHeight="1">
      <c r="B111" s="60"/>
      <c r="C111" s="61"/>
      <c r="D111" s="61"/>
      <c r="E111" s="61"/>
      <c r="F111" s="61"/>
      <c r="G111" s="61"/>
      <c r="H111" s="61"/>
      <c r="I111" s="172"/>
      <c r="J111" s="61"/>
      <c r="K111" s="61"/>
      <c r="L111" s="42"/>
    </row>
    <row r="115" s="1" customFormat="1" ht="6.96" customHeight="1">
      <c r="B115" s="62"/>
      <c r="C115" s="63"/>
      <c r="D115" s="63"/>
      <c r="E115" s="63"/>
      <c r="F115" s="63"/>
      <c r="G115" s="63"/>
      <c r="H115" s="63"/>
      <c r="I115" s="175"/>
      <c r="J115" s="63"/>
      <c r="K115" s="63"/>
      <c r="L115" s="42"/>
    </row>
    <row r="116" s="1" customFormat="1" ht="24.96" customHeight="1">
      <c r="B116" s="37"/>
      <c r="C116" s="22" t="s">
        <v>116</v>
      </c>
      <c r="D116" s="38"/>
      <c r="E116" s="38"/>
      <c r="F116" s="38"/>
      <c r="G116" s="38"/>
      <c r="H116" s="38"/>
      <c r="I116" s="138"/>
      <c r="J116" s="38"/>
      <c r="K116" s="38"/>
      <c r="L116" s="42"/>
    </row>
    <row r="117" s="1" customFormat="1" ht="6.96" customHeight="1">
      <c r="B117" s="37"/>
      <c r="C117" s="38"/>
      <c r="D117" s="38"/>
      <c r="E117" s="38"/>
      <c r="F117" s="38"/>
      <c r="G117" s="38"/>
      <c r="H117" s="38"/>
      <c r="I117" s="138"/>
      <c r="J117" s="38"/>
      <c r="K117" s="38"/>
      <c r="L117" s="42"/>
    </row>
    <row r="118" s="1" customFormat="1" ht="12" customHeight="1">
      <c r="B118" s="37"/>
      <c r="C118" s="31" t="s">
        <v>16</v>
      </c>
      <c r="D118" s="38"/>
      <c r="E118" s="38"/>
      <c r="F118" s="38"/>
      <c r="G118" s="38"/>
      <c r="H118" s="38"/>
      <c r="I118" s="138"/>
      <c r="J118" s="38"/>
      <c r="K118" s="38"/>
      <c r="L118" s="42"/>
    </row>
    <row r="119" s="1" customFormat="1" ht="16.5" customHeight="1">
      <c r="B119" s="37"/>
      <c r="C119" s="38"/>
      <c r="D119" s="38"/>
      <c r="E119" s="176" t="str">
        <f>E7</f>
        <v>Vsetínská Bečva, Karolinka - Velké Karlovice - oprava toku</v>
      </c>
      <c r="F119" s="31"/>
      <c r="G119" s="31"/>
      <c r="H119" s="31"/>
      <c r="I119" s="138"/>
      <c r="J119" s="38"/>
      <c r="K119" s="38"/>
      <c r="L119" s="42"/>
    </row>
    <row r="120" s="1" customFormat="1" ht="12" customHeight="1">
      <c r="B120" s="37"/>
      <c r="C120" s="31" t="s">
        <v>96</v>
      </c>
      <c r="D120" s="38"/>
      <c r="E120" s="38"/>
      <c r="F120" s="38"/>
      <c r="G120" s="38"/>
      <c r="H120" s="38"/>
      <c r="I120" s="138"/>
      <c r="J120" s="38"/>
      <c r="K120" s="38"/>
      <c r="L120" s="42"/>
    </row>
    <row r="121" s="1" customFormat="1" ht="16.5" customHeight="1">
      <c r="B121" s="37"/>
      <c r="C121" s="38"/>
      <c r="D121" s="38"/>
      <c r="E121" s="70" t="str">
        <f>E9</f>
        <v>SO01 - Skluz v ř. km 45,962</v>
      </c>
      <c r="F121" s="38"/>
      <c r="G121" s="38"/>
      <c r="H121" s="38"/>
      <c r="I121" s="138"/>
      <c r="J121" s="38"/>
      <c r="K121" s="38"/>
      <c r="L121" s="42"/>
    </row>
    <row r="122" s="1" customFormat="1" ht="6.96" customHeight="1">
      <c r="B122" s="37"/>
      <c r="C122" s="38"/>
      <c r="D122" s="38"/>
      <c r="E122" s="38"/>
      <c r="F122" s="38"/>
      <c r="G122" s="38"/>
      <c r="H122" s="38"/>
      <c r="I122" s="138"/>
      <c r="J122" s="38"/>
      <c r="K122" s="38"/>
      <c r="L122" s="42"/>
    </row>
    <row r="123" s="1" customFormat="1" ht="12" customHeight="1">
      <c r="B123" s="37"/>
      <c r="C123" s="31" t="s">
        <v>20</v>
      </c>
      <c r="D123" s="38"/>
      <c r="E123" s="38"/>
      <c r="F123" s="26" t="str">
        <f>F12</f>
        <v>Zlínský kraj</v>
      </c>
      <c r="G123" s="38"/>
      <c r="H123" s="38"/>
      <c r="I123" s="141" t="s">
        <v>22</v>
      </c>
      <c r="J123" s="73" t="str">
        <f>IF(J12="","",J12)</f>
        <v>11. 3. 2020</v>
      </c>
      <c r="K123" s="38"/>
      <c r="L123" s="42"/>
    </row>
    <row r="124" s="1" customFormat="1" ht="6.96" customHeight="1">
      <c r="B124" s="37"/>
      <c r="C124" s="38"/>
      <c r="D124" s="38"/>
      <c r="E124" s="38"/>
      <c r="F124" s="38"/>
      <c r="G124" s="38"/>
      <c r="H124" s="38"/>
      <c r="I124" s="138"/>
      <c r="J124" s="38"/>
      <c r="K124" s="38"/>
      <c r="L124" s="42"/>
    </row>
    <row r="125" s="1" customFormat="1" ht="27.9" customHeight="1">
      <c r="B125" s="37"/>
      <c r="C125" s="31" t="s">
        <v>24</v>
      </c>
      <c r="D125" s="38"/>
      <c r="E125" s="38"/>
      <c r="F125" s="26" t="str">
        <f>E15</f>
        <v>Povodí Moravy, s.p.</v>
      </c>
      <c r="G125" s="38"/>
      <c r="H125" s="38"/>
      <c r="I125" s="141" t="s">
        <v>32</v>
      </c>
      <c r="J125" s="35" t="str">
        <f>E21</f>
        <v>PM, s.p. - Ing. Šefčíková</v>
      </c>
      <c r="K125" s="38"/>
      <c r="L125" s="42"/>
    </row>
    <row r="126" s="1" customFormat="1" ht="15.15" customHeight="1">
      <c r="B126" s="37"/>
      <c r="C126" s="31" t="s">
        <v>30</v>
      </c>
      <c r="D126" s="38"/>
      <c r="E126" s="38"/>
      <c r="F126" s="26" t="str">
        <f>IF(E18="","",E18)</f>
        <v>Vyplň údaj</v>
      </c>
      <c r="G126" s="38"/>
      <c r="H126" s="38"/>
      <c r="I126" s="141" t="s">
        <v>35</v>
      </c>
      <c r="J126" s="35" t="str">
        <f>E24</f>
        <v xml:space="preserve"> </v>
      </c>
      <c r="K126" s="38"/>
      <c r="L126" s="42"/>
    </row>
    <row r="127" s="1" customFormat="1" ht="10.32" customHeight="1">
      <c r="B127" s="37"/>
      <c r="C127" s="38"/>
      <c r="D127" s="38"/>
      <c r="E127" s="38"/>
      <c r="F127" s="38"/>
      <c r="G127" s="38"/>
      <c r="H127" s="38"/>
      <c r="I127" s="138"/>
      <c r="J127" s="38"/>
      <c r="K127" s="38"/>
      <c r="L127" s="42"/>
    </row>
    <row r="128" s="10" customFormat="1" ht="29.28" customHeight="1">
      <c r="B128" s="196"/>
      <c r="C128" s="197" t="s">
        <v>117</v>
      </c>
      <c r="D128" s="198" t="s">
        <v>63</v>
      </c>
      <c r="E128" s="198" t="s">
        <v>59</v>
      </c>
      <c r="F128" s="198" t="s">
        <v>60</v>
      </c>
      <c r="G128" s="198" t="s">
        <v>118</v>
      </c>
      <c r="H128" s="198" t="s">
        <v>119</v>
      </c>
      <c r="I128" s="199" t="s">
        <v>120</v>
      </c>
      <c r="J128" s="200" t="s">
        <v>100</v>
      </c>
      <c r="K128" s="201" t="s">
        <v>121</v>
      </c>
      <c r="L128" s="202"/>
      <c r="M128" s="94" t="s">
        <v>1</v>
      </c>
      <c r="N128" s="95" t="s">
        <v>42</v>
      </c>
      <c r="O128" s="95" t="s">
        <v>122</v>
      </c>
      <c r="P128" s="95" t="s">
        <v>123</v>
      </c>
      <c r="Q128" s="95" t="s">
        <v>124</v>
      </c>
      <c r="R128" s="95" t="s">
        <v>125</v>
      </c>
      <c r="S128" s="95" t="s">
        <v>126</v>
      </c>
      <c r="T128" s="96" t="s">
        <v>127</v>
      </c>
    </row>
    <row r="129" s="1" customFormat="1" ht="22.8" customHeight="1">
      <c r="B129" s="37"/>
      <c r="C129" s="101" t="s">
        <v>128</v>
      </c>
      <c r="D129" s="38"/>
      <c r="E129" s="38"/>
      <c r="F129" s="38"/>
      <c r="G129" s="38"/>
      <c r="H129" s="38"/>
      <c r="I129" s="138"/>
      <c r="J129" s="203">
        <f>BK129</f>
        <v>0</v>
      </c>
      <c r="K129" s="38"/>
      <c r="L129" s="42"/>
      <c r="M129" s="97"/>
      <c r="N129" s="98"/>
      <c r="O129" s="98"/>
      <c r="P129" s="204">
        <f>P130+P214+P231</f>
        <v>0</v>
      </c>
      <c r="Q129" s="98"/>
      <c r="R129" s="204">
        <f>R130+R214+R231</f>
        <v>531.44837834999998</v>
      </c>
      <c r="S129" s="98"/>
      <c r="T129" s="205">
        <f>T130+T214+T231</f>
        <v>63.207900000000002</v>
      </c>
      <c r="AT129" s="16" t="s">
        <v>77</v>
      </c>
      <c r="AU129" s="16" t="s">
        <v>102</v>
      </c>
      <c r="BK129" s="206">
        <f>BK130+BK214+BK231</f>
        <v>0</v>
      </c>
    </row>
    <row r="130" s="11" customFormat="1" ht="25.92" customHeight="1">
      <c r="B130" s="207"/>
      <c r="C130" s="208"/>
      <c r="D130" s="209" t="s">
        <v>77</v>
      </c>
      <c r="E130" s="210" t="s">
        <v>129</v>
      </c>
      <c r="F130" s="210" t="s">
        <v>130</v>
      </c>
      <c r="G130" s="208"/>
      <c r="H130" s="208"/>
      <c r="I130" s="211"/>
      <c r="J130" s="212">
        <f>BK130</f>
        <v>0</v>
      </c>
      <c r="K130" s="208"/>
      <c r="L130" s="213"/>
      <c r="M130" s="214"/>
      <c r="N130" s="215"/>
      <c r="O130" s="215"/>
      <c r="P130" s="216">
        <f>P131+P175+P181+P185+P199+P202+P207+P212</f>
        <v>0</v>
      </c>
      <c r="Q130" s="215"/>
      <c r="R130" s="216">
        <f>R131+R175+R181+R185+R199+R202+R207+R212</f>
        <v>531.44837834999998</v>
      </c>
      <c r="S130" s="215"/>
      <c r="T130" s="217">
        <f>T131+T175+T181+T185+T199+T202+T207+T212</f>
        <v>63.207900000000002</v>
      </c>
      <c r="AR130" s="218" t="s">
        <v>86</v>
      </c>
      <c r="AT130" s="219" t="s">
        <v>77</v>
      </c>
      <c r="AU130" s="219" t="s">
        <v>78</v>
      </c>
      <c r="AY130" s="218" t="s">
        <v>131</v>
      </c>
      <c r="BK130" s="220">
        <f>BK131+BK175+BK181+BK185+BK199+BK202+BK207+BK212</f>
        <v>0</v>
      </c>
    </row>
    <row r="131" s="11" customFormat="1" ht="22.8" customHeight="1">
      <c r="B131" s="207"/>
      <c r="C131" s="208"/>
      <c r="D131" s="209" t="s">
        <v>77</v>
      </c>
      <c r="E131" s="221" t="s">
        <v>86</v>
      </c>
      <c r="F131" s="221" t="s">
        <v>132</v>
      </c>
      <c r="G131" s="208"/>
      <c r="H131" s="208"/>
      <c r="I131" s="211"/>
      <c r="J131" s="222">
        <f>BK131</f>
        <v>0</v>
      </c>
      <c r="K131" s="208"/>
      <c r="L131" s="213"/>
      <c r="M131" s="214"/>
      <c r="N131" s="215"/>
      <c r="O131" s="215"/>
      <c r="P131" s="216">
        <f>SUM(P132:P174)</f>
        <v>0</v>
      </c>
      <c r="Q131" s="215"/>
      <c r="R131" s="216">
        <f>SUM(R132:R174)</f>
        <v>2.0099499999999999</v>
      </c>
      <c r="S131" s="215"/>
      <c r="T131" s="217">
        <f>SUM(T132:T174)</f>
        <v>0</v>
      </c>
      <c r="AR131" s="218" t="s">
        <v>86</v>
      </c>
      <c r="AT131" s="219" t="s">
        <v>77</v>
      </c>
      <c r="AU131" s="219" t="s">
        <v>86</v>
      </c>
      <c r="AY131" s="218" t="s">
        <v>131</v>
      </c>
      <c r="BK131" s="220">
        <f>SUM(BK132:BK174)</f>
        <v>0</v>
      </c>
    </row>
    <row r="132" s="1" customFormat="1" ht="24" customHeight="1">
      <c r="B132" s="37"/>
      <c r="C132" s="223" t="s">
        <v>86</v>
      </c>
      <c r="D132" s="223" t="s">
        <v>133</v>
      </c>
      <c r="E132" s="224" t="s">
        <v>134</v>
      </c>
      <c r="F132" s="225" t="s">
        <v>135</v>
      </c>
      <c r="G132" s="226" t="s">
        <v>136</v>
      </c>
      <c r="H132" s="227">
        <v>240</v>
      </c>
      <c r="I132" s="228"/>
      <c r="J132" s="229">
        <f>ROUND(I132*H132,2)</f>
        <v>0</v>
      </c>
      <c r="K132" s="225" t="s">
        <v>137</v>
      </c>
      <c r="L132" s="42"/>
      <c r="M132" s="230" t="s">
        <v>1</v>
      </c>
      <c r="N132" s="231" t="s">
        <v>43</v>
      </c>
      <c r="O132" s="85"/>
      <c r="P132" s="232">
        <f>O132*H132</f>
        <v>0</v>
      </c>
      <c r="Q132" s="232">
        <v>0</v>
      </c>
      <c r="R132" s="232">
        <f>Q132*H132</f>
        <v>0</v>
      </c>
      <c r="S132" s="232">
        <v>0</v>
      </c>
      <c r="T132" s="233">
        <f>S132*H132</f>
        <v>0</v>
      </c>
      <c r="AR132" s="234" t="s">
        <v>138</v>
      </c>
      <c r="AT132" s="234" t="s">
        <v>133</v>
      </c>
      <c r="AU132" s="234" t="s">
        <v>88</v>
      </c>
      <c r="AY132" s="16" t="s">
        <v>131</v>
      </c>
      <c r="BE132" s="235">
        <f>IF(N132="základní",J132,0)</f>
        <v>0</v>
      </c>
      <c r="BF132" s="235">
        <f>IF(N132="snížená",J132,0)</f>
        <v>0</v>
      </c>
      <c r="BG132" s="235">
        <f>IF(N132="zákl. přenesená",J132,0)</f>
        <v>0</v>
      </c>
      <c r="BH132" s="235">
        <f>IF(N132="sníž. přenesená",J132,0)</f>
        <v>0</v>
      </c>
      <c r="BI132" s="235">
        <f>IF(N132="nulová",J132,0)</f>
        <v>0</v>
      </c>
      <c r="BJ132" s="16" t="s">
        <v>86</v>
      </c>
      <c r="BK132" s="235">
        <f>ROUND(I132*H132,2)</f>
        <v>0</v>
      </c>
      <c r="BL132" s="16" t="s">
        <v>138</v>
      </c>
      <c r="BM132" s="234" t="s">
        <v>139</v>
      </c>
    </row>
    <row r="133" s="1" customFormat="1">
      <c r="B133" s="37"/>
      <c r="C133" s="38"/>
      <c r="D133" s="236" t="s">
        <v>140</v>
      </c>
      <c r="E133" s="38"/>
      <c r="F133" s="237" t="s">
        <v>141</v>
      </c>
      <c r="G133" s="38"/>
      <c r="H133" s="38"/>
      <c r="I133" s="138"/>
      <c r="J133" s="38"/>
      <c r="K133" s="38"/>
      <c r="L133" s="42"/>
      <c r="M133" s="238"/>
      <c r="N133" s="85"/>
      <c r="O133" s="85"/>
      <c r="P133" s="85"/>
      <c r="Q133" s="85"/>
      <c r="R133" s="85"/>
      <c r="S133" s="85"/>
      <c r="T133" s="86"/>
      <c r="AT133" s="16" t="s">
        <v>140</v>
      </c>
      <c r="AU133" s="16" t="s">
        <v>88</v>
      </c>
    </row>
    <row r="134" s="12" customFormat="1">
      <c r="B134" s="239"/>
      <c r="C134" s="240"/>
      <c r="D134" s="236" t="s">
        <v>142</v>
      </c>
      <c r="E134" s="241" t="s">
        <v>1</v>
      </c>
      <c r="F134" s="242" t="s">
        <v>143</v>
      </c>
      <c r="G134" s="240"/>
      <c r="H134" s="243">
        <v>240</v>
      </c>
      <c r="I134" s="244"/>
      <c r="J134" s="240"/>
      <c r="K134" s="240"/>
      <c r="L134" s="245"/>
      <c r="M134" s="246"/>
      <c r="N134" s="247"/>
      <c r="O134" s="247"/>
      <c r="P134" s="247"/>
      <c r="Q134" s="247"/>
      <c r="R134" s="247"/>
      <c r="S134" s="247"/>
      <c r="T134" s="248"/>
      <c r="AT134" s="249" t="s">
        <v>142</v>
      </c>
      <c r="AU134" s="249" t="s">
        <v>88</v>
      </c>
      <c r="AV134" s="12" t="s">
        <v>88</v>
      </c>
      <c r="AW134" s="12" t="s">
        <v>34</v>
      </c>
      <c r="AX134" s="12" t="s">
        <v>86</v>
      </c>
      <c r="AY134" s="249" t="s">
        <v>131</v>
      </c>
    </row>
    <row r="135" s="1" customFormat="1" ht="36" customHeight="1">
      <c r="B135" s="37"/>
      <c r="C135" s="223" t="s">
        <v>88</v>
      </c>
      <c r="D135" s="223" t="s">
        <v>133</v>
      </c>
      <c r="E135" s="224" t="s">
        <v>144</v>
      </c>
      <c r="F135" s="225" t="s">
        <v>145</v>
      </c>
      <c r="G135" s="226" t="s">
        <v>136</v>
      </c>
      <c r="H135" s="227">
        <v>40</v>
      </c>
      <c r="I135" s="228"/>
      <c r="J135" s="229">
        <f>ROUND(I135*H135,2)</f>
        <v>0</v>
      </c>
      <c r="K135" s="225" t="s">
        <v>137</v>
      </c>
      <c r="L135" s="42"/>
      <c r="M135" s="230" t="s">
        <v>1</v>
      </c>
      <c r="N135" s="231" t="s">
        <v>43</v>
      </c>
      <c r="O135" s="85"/>
      <c r="P135" s="232">
        <f>O135*H135</f>
        <v>0</v>
      </c>
      <c r="Q135" s="232">
        <v>0</v>
      </c>
      <c r="R135" s="232">
        <f>Q135*H135</f>
        <v>0</v>
      </c>
      <c r="S135" s="232">
        <v>0</v>
      </c>
      <c r="T135" s="233">
        <f>S135*H135</f>
        <v>0</v>
      </c>
      <c r="AR135" s="234" t="s">
        <v>138</v>
      </c>
      <c r="AT135" s="234" t="s">
        <v>133</v>
      </c>
      <c r="AU135" s="234" t="s">
        <v>88</v>
      </c>
      <c r="AY135" s="16" t="s">
        <v>131</v>
      </c>
      <c r="BE135" s="235">
        <f>IF(N135="základní",J135,0)</f>
        <v>0</v>
      </c>
      <c r="BF135" s="235">
        <f>IF(N135="snížená",J135,0)</f>
        <v>0</v>
      </c>
      <c r="BG135" s="235">
        <f>IF(N135="zákl. přenesená",J135,0)</f>
        <v>0</v>
      </c>
      <c r="BH135" s="235">
        <f>IF(N135="sníž. přenesená",J135,0)</f>
        <v>0</v>
      </c>
      <c r="BI135" s="235">
        <f>IF(N135="nulová",J135,0)</f>
        <v>0</v>
      </c>
      <c r="BJ135" s="16" t="s">
        <v>86</v>
      </c>
      <c r="BK135" s="235">
        <f>ROUND(I135*H135,2)</f>
        <v>0</v>
      </c>
      <c r="BL135" s="16" t="s">
        <v>138</v>
      </c>
      <c r="BM135" s="234" t="s">
        <v>146</v>
      </c>
    </row>
    <row r="136" s="1" customFormat="1" ht="24" customHeight="1">
      <c r="B136" s="37"/>
      <c r="C136" s="223" t="s">
        <v>147</v>
      </c>
      <c r="D136" s="223" t="s">
        <v>133</v>
      </c>
      <c r="E136" s="224" t="s">
        <v>148</v>
      </c>
      <c r="F136" s="225" t="s">
        <v>149</v>
      </c>
      <c r="G136" s="226" t="s">
        <v>136</v>
      </c>
      <c r="H136" s="227">
        <v>40</v>
      </c>
      <c r="I136" s="228"/>
      <c r="J136" s="229">
        <f>ROUND(I136*H136,2)</f>
        <v>0</v>
      </c>
      <c r="K136" s="225" t="s">
        <v>137</v>
      </c>
      <c r="L136" s="42"/>
      <c r="M136" s="230" t="s">
        <v>1</v>
      </c>
      <c r="N136" s="231" t="s">
        <v>43</v>
      </c>
      <c r="O136" s="85"/>
      <c r="P136" s="232">
        <f>O136*H136</f>
        <v>0</v>
      </c>
      <c r="Q136" s="232">
        <v>0.00018000000000000001</v>
      </c>
      <c r="R136" s="232">
        <f>Q136*H136</f>
        <v>0.0072000000000000007</v>
      </c>
      <c r="S136" s="232">
        <v>0</v>
      </c>
      <c r="T136" s="233">
        <f>S136*H136</f>
        <v>0</v>
      </c>
      <c r="AR136" s="234" t="s">
        <v>138</v>
      </c>
      <c r="AT136" s="234" t="s">
        <v>133</v>
      </c>
      <c r="AU136" s="234" t="s">
        <v>88</v>
      </c>
      <c r="AY136" s="16" t="s">
        <v>131</v>
      </c>
      <c r="BE136" s="235">
        <f>IF(N136="základní",J136,0)</f>
        <v>0</v>
      </c>
      <c r="BF136" s="235">
        <f>IF(N136="snížená",J136,0)</f>
        <v>0</v>
      </c>
      <c r="BG136" s="235">
        <f>IF(N136="zákl. přenesená",J136,0)</f>
        <v>0</v>
      </c>
      <c r="BH136" s="235">
        <f>IF(N136="sníž. přenesená",J136,0)</f>
        <v>0</v>
      </c>
      <c r="BI136" s="235">
        <f>IF(N136="nulová",J136,0)</f>
        <v>0</v>
      </c>
      <c r="BJ136" s="16" t="s">
        <v>86</v>
      </c>
      <c r="BK136" s="235">
        <f>ROUND(I136*H136,2)</f>
        <v>0</v>
      </c>
      <c r="BL136" s="16" t="s">
        <v>138</v>
      </c>
      <c r="BM136" s="234" t="s">
        <v>150</v>
      </c>
    </row>
    <row r="137" s="1" customFormat="1" ht="36" customHeight="1">
      <c r="B137" s="37"/>
      <c r="C137" s="223" t="s">
        <v>138</v>
      </c>
      <c r="D137" s="223" t="s">
        <v>133</v>
      </c>
      <c r="E137" s="224" t="s">
        <v>151</v>
      </c>
      <c r="F137" s="225" t="s">
        <v>152</v>
      </c>
      <c r="G137" s="226" t="s">
        <v>153</v>
      </c>
      <c r="H137" s="227">
        <v>8</v>
      </c>
      <c r="I137" s="228"/>
      <c r="J137" s="229">
        <f>ROUND(I137*H137,2)</f>
        <v>0</v>
      </c>
      <c r="K137" s="225" t="s">
        <v>137</v>
      </c>
      <c r="L137" s="42"/>
      <c r="M137" s="230" t="s">
        <v>1</v>
      </c>
      <c r="N137" s="231" t="s">
        <v>43</v>
      </c>
      <c r="O137" s="85"/>
      <c r="P137" s="232">
        <f>O137*H137</f>
        <v>0</v>
      </c>
      <c r="Q137" s="232">
        <v>0.00018000000000000001</v>
      </c>
      <c r="R137" s="232">
        <f>Q137*H137</f>
        <v>0.0014400000000000001</v>
      </c>
      <c r="S137" s="232">
        <v>0</v>
      </c>
      <c r="T137" s="233">
        <f>S137*H137</f>
        <v>0</v>
      </c>
      <c r="AR137" s="234" t="s">
        <v>138</v>
      </c>
      <c r="AT137" s="234" t="s">
        <v>133</v>
      </c>
      <c r="AU137" s="234" t="s">
        <v>88</v>
      </c>
      <c r="AY137" s="16" t="s">
        <v>131</v>
      </c>
      <c r="BE137" s="235">
        <f>IF(N137="základní",J137,0)</f>
        <v>0</v>
      </c>
      <c r="BF137" s="235">
        <f>IF(N137="snížená",J137,0)</f>
        <v>0</v>
      </c>
      <c r="BG137" s="235">
        <f>IF(N137="zákl. přenesená",J137,0)</f>
        <v>0</v>
      </c>
      <c r="BH137" s="235">
        <f>IF(N137="sníž. přenesená",J137,0)</f>
        <v>0</v>
      </c>
      <c r="BI137" s="235">
        <f>IF(N137="nulová",J137,0)</f>
        <v>0</v>
      </c>
      <c r="BJ137" s="16" t="s">
        <v>86</v>
      </c>
      <c r="BK137" s="235">
        <f>ROUND(I137*H137,2)</f>
        <v>0</v>
      </c>
      <c r="BL137" s="16" t="s">
        <v>138</v>
      </c>
      <c r="BM137" s="234" t="s">
        <v>154</v>
      </c>
    </row>
    <row r="138" s="1" customFormat="1" ht="36" customHeight="1">
      <c r="B138" s="37"/>
      <c r="C138" s="223" t="s">
        <v>155</v>
      </c>
      <c r="D138" s="223" t="s">
        <v>133</v>
      </c>
      <c r="E138" s="224" t="s">
        <v>156</v>
      </c>
      <c r="F138" s="225" t="s">
        <v>157</v>
      </c>
      <c r="G138" s="226" t="s">
        <v>153</v>
      </c>
      <c r="H138" s="227">
        <v>4</v>
      </c>
      <c r="I138" s="228"/>
      <c r="J138" s="229">
        <f>ROUND(I138*H138,2)</f>
        <v>0</v>
      </c>
      <c r="K138" s="225" t="s">
        <v>137</v>
      </c>
      <c r="L138" s="42"/>
      <c r="M138" s="230" t="s">
        <v>1</v>
      </c>
      <c r="N138" s="231" t="s">
        <v>43</v>
      </c>
      <c r="O138" s="85"/>
      <c r="P138" s="232">
        <f>O138*H138</f>
        <v>0</v>
      </c>
      <c r="Q138" s="232">
        <v>0.00018000000000000001</v>
      </c>
      <c r="R138" s="232">
        <f>Q138*H138</f>
        <v>0.00072000000000000005</v>
      </c>
      <c r="S138" s="232">
        <v>0</v>
      </c>
      <c r="T138" s="233">
        <f>S138*H138</f>
        <v>0</v>
      </c>
      <c r="AR138" s="234" t="s">
        <v>138</v>
      </c>
      <c r="AT138" s="234" t="s">
        <v>133</v>
      </c>
      <c r="AU138" s="234" t="s">
        <v>88</v>
      </c>
      <c r="AY138" s="16" t="s">
        <v>131</v>
      </c>
      <c r="BE138" s="235">
        <f>IF(N138="základní",J138,0)</f>
        <v>0</v>
      </c>
      <c r="BF138" s="235">
        <f>IF(N138="snížená",J138,0)</f>
        <v>0</v>
      </c>
      <c r="BG138" s="235">
        <f>IF(N138="zákl. přenesená",J138,0)</f>
        <v>0</v>
      </c>
      <c r="BH138" s="235">
        <f>IF(N138="sníž. přenesená",J138,0)</f>
        <v>0</v>
      </c>
      <c r="BI138" s="235">
        <f>IF(N138="nulová",J138,0)</f>
        <v>0</v>
      </c>
      <c r="BJ138" s="16" t="s">
        <v>86</v>
      </c>
      <c r="BK138" s="235">
        <f>ROUND(I138*H138,2)</f>
        <v>0</v>
      </c>
      <c r="BL138" s="16" t="s">
        <v>138</v>
      </c>
      <c r="BM138" s="234" t="s">
        <v>158</v>
      </c>
    </row>
    <row r="139" s="1" customFormat="1" ht="16.5" customHeight="1">
      <c r="B139" s="37"/>
      <c r="C139" s="223" t="s">
        <v>159</v>
      </c>
      <c r="D139" s="223" t="s">
        <v>133</v>
      </c>
      <c r="E139" s="224" t="s">
        <v>160</v>
      </c>
      <c r="F139" s="225" t="s">
        <v>161</v>
      </c>
      <c r="G139" s="226" t="s">
        <v>153</v>
      </c>
      <c r="H139" s="227">
        <v>8</v>
      </c>
      <c r="I139" s="228"/>
      <c r="J139" s="229">
        <f>ROUND(I139*H139,2)</f>
        <v>0</v>
      </c>
      <c r="K139" s="225" t="s">
        <v>162</v>
      </c>
      <c r="L139" s="42"/>
      <c r="M139" s="230" t="s">
        <v>1</v>
      </c>
      <c r="N139" s="231" t="s">
        <v>43</v>
      </c>
      <c r="O139" s="85"/>
      <c r="P139" s="232">
        <f>O139*H139</f>
        <v>0</v>
      </c>
      <c r="Q139" s="232">
        <v>0</v>
      </c>
      <c r="R139" s="232">
        <f>Q139*H139</f>
        <v>0</v>
      </c>
      <c r="S139" s="232">
        <v>0</v>
      </c>
      <c r="T139" s="233">
        <f>S139*H139</f>
        <v>0</v>
      </c>
      <c r="AR139" s="234" t="s">
        <v>138</v>
      </c>
      <c r="AT139" s="234" t="s">
        <v>133</v>
      </c>
      <c r="AU139" s="234" t="s">
        <v>88</v>
      </c>
      <c r="AY139" s="16" t="s">
        <v>131</v>
      </c>
      <c r="BE139" s="235">
        <f>IF(N139="základní",J139,0)</f>
        <v>0</v>
      </c>
      <c r="BF139" s="235">
        <f>IF(N139="snížená",J139,0)</f>
        <v>0</v>
      </c>
      <c r="BG139" s="235">
        <f>IF(N139="zákl. přenesená",J139,0)</f>
        <v>0</v>
      </c>
      <c r="BH139" s="235">
        <f>IF(N139="sníž. přenesená",J139,0)</f>
        <v>0</v>
      </c>
      <c r="BI139" s="235">
        <f>IF(N139="nulová",J139,0)</f>
        <v>0</v>
      </c>
      <c r="BJ139" s="16" t="s">
        <v>86</v>
      </c>
      <c r="BK139" s="235">
        <f>ROUND(I139*H139,2)</f>
        <v>0</v>
      </c>
      <c r="BL139" s="16" t="s">
        <v>138</v>
      </c>
      <c r="BM139" s="234" t="s">
        <v>163</v>
      </c>
    </row>
    <row r="140" s="12" customFormat="1">
      <c r="B140" s="239"/>
      <c r="C140" s="240"/>
      <c r="D140" s="236" t="s">
        <v>142</v>
      </c>
      <c r="E140" s="241" t="s">
        <v>1</v>
      </c>
      <c r="F140" s="242" t="s">
        <v>164</v>
      </c>
      <c r="G140" s="240"/>
      <c r="H140" s="243">
        <v>8</v>
      </c>
      <c r="I140" s="244"/>
      <c r="J140" s="240"/>
      <c r="K140" s="240"/>
      <c r="L140" s="245"/>
      <c r="M140" s="246"/>
      <c r="N140" s="247"/>
      <c r="O140" s="247"/>
      <c r="P140" s="247"/>
      <c r="Q140" s="247"/>
      <c r="R140" s="247"/>
      <c r="S140" s="247"/>
      <c r="T140" s="248"/>
      <c r="AT140" s="249" t="s">
        <v>142</v>
      </c>
      <c r="AU140" s="249" t="s">
        <v>88</v>
      </c>
      <c r="AV140" s="12" t="s">
        <v>88</v>
      </c>
      <c r="AW140" s="12" t="s">
        <v>34</v>
      </c>
      <c r="AX140" s="12" t="s">
        <v>86</v>
      </c>
      <c r="AY140" s="249" t="s">
        <v>131</v>
      </c>
    </row>
    <row r="141" s="1" customFormat="1" ht="36" customHeight="1">
      <c r="B141" s="37"/>
      <c r="C141" s="223" t="s">
        <v>165</v>
      </c>
      <c r="D141" s="223" t="s">
        <v>133</v>
      </c>
      <c r="E141" s="224" t="s">
        <v>166</v>
      </c>
      <c r="F141" s="225" t="s">
        <v>167</v>
      </c>
      <c r="G141" s="226" t="s">
        <v>153</v>
      </c>
      <c r="H141" s="227">
        <v>4</v>
      </c>
      <c r="I141" s="228"/>
      <c r="J141" s="229">
        <f>ROUND(I141*H141,2)</f>
        <v>0</v>
      </c>
      <c r="K141" s="225" t="s">
        <v>137</v>
      </c>
      <c r="L141" s="42"/>
      <c r="M141" s="230" t="s">
        <v>1</v>
      </c>
      <c r="N141" s="231" t="s">
        <v>43</v>
      </c>
      <c r="O141" s="85"/>
      <c r="P141" s="232">
        <f>O141*H141</f>
        <v>0</v>
      </c>
      <c r="Q141" s="232">
        <v>0</v>
      </c>
      <c r="R141" s="232">
        <f>Q141*H141</f>
        <v>0</v>
      </c>
      <c r="S141" s="232">
        <v>0</v>
      </c>
      <c r="T141" s="233">
        <f>S141*H141</f>
        <v>0</v>
      </c>
      <c r="AR141" s="234" t="s">
        <v>138</v>
      </c>
      <c r="AT141" s="234" t="s">
        <v>133</v>
      </c>
      <c r="AU141" s="234" t="s">
        <v>88</v>
      </c>
      <c r="AY141" s="16" t="s">
        <v>131</v>
      </c>
      <c r="BE141" s="235">
        <f>IF(N141="základní",J141,0)</f>
        <v>0</v>
      </c>
      <c r="BF141" s="235">
        <f>IF(N141="snížená",J141,0)</f>
        <v>0</v>
      </c>
      <c r="BG141" s="235">
        <f>IF(N141="zákl. přenesená",J141,0)</f>
        <v>0</v>
      </c>
      <c r="BH141" s="235">
        <f>IF(N141="sníž. přenesená",J141,0)</f>
        <v>0</v>
      </c>
      <c r="BI141" s="235">
        <f>IF(N141="nulová",J141,0)</f>
        <v>0</v>
      </c>
      <c r="BJ141" s="16" t="s">
        <v>86</v>
      </c>
      <c r="BK141" s="235">
        <f>ROUND(I141*H141,2)</f>
        <v>0</v>
      </c>
      <c r="BL141" s="16" t="s">
        <v>138</v>
      </c>
      <c r="BM141" s="234" t="s">
        <v>168</v>
      </c>
    </row>
    <row r="142" s="12" customFormat="1">
      <c r="B142" s="239"/>
      <c r="C142" s="240"/>
      <c r="D142" s="236" t="s">
        <v>142</v>
      </c>
      <c r="E142" s="241" t="s">
        <v>1</v>
      </c>
      <c r="F142" s="242" t="s">
        <v>169</v>
      </c>
      <c r="G142" s="240"/>
      <c r="H142" s="243">
        <v>4</v>
      </c>
      <c r="I142" s="244"/>
      <c r="J142" s="240"/>
      <c r="K142" s="240"/>
      <c r="L142" s="245"/>
      <c r="M142" s="246"/>
      <c r="N142" s="247"/>
      <c r="O142" s="247"/>
      <c r="P142" s="247"/>
      <c r="Q142" s="247"/>
      <c r="R142" s="247"/>
      <c r="S142" s="247"/>
      <c r="T142" s="248"/>
      <c r="AT142" s="249" t="s">
        <v>142</v>
      </c>
      <c r="AU142" s="249" t="s">
        <v>88</v>
      </c>
      <c r="AV142" s="12" t="s">
        <v>88</v>
      </c>
      <c r="AW142" s="12" t="s">
        <v>34</v>
      </c>
      <c r="AX142" s="12" t="s">
        <v>86</v>
      </c>
      <c r="AY142" s="249" t="s">
        <v>131</v>
      </c>
    </row>
    <row r="143" s="1" customFormat="1" ht="16.5" customHeight="1">
      <c r="B143" s="37"/>
      <c r="C143" s="223" t="s">
        <v>170</v>
      </c>
      <c r="D143" s="223" t="s">
        <v>133</v>
      </c>
      <c r="E143" s="224" t="s">
        <v>171</v>
      </c>
      <c r="F143" s="225" t="s">
        <v>172</v>
      </c>
      <c r="G143" s="226" t="s">
        <v>153</v>
      </c>
      <c r="H143" s="227">
        <v>2</v>
      </c>
      <c r="I143" s="228"/>
      <c r="J143" s="229">
        <f>ROUND(I143*H143,2)</f>
        <v>0</v>
      </c>
      <c r="K143" s="225" t="s">
        <v>162</v>
      </c>
      <c r="L143" s="42"/>
      <c r="M143" s="230" t="s">
        <v>1</v>
      </c>
      <c r="N143" s="231" t="s">
        <v>43</v>
      </c>
      <c r="O143" s="85"/>
      <c r="P143" s="232">
        <f>O143*H143</f>
        <v>0</v>
      </c>
      <c r="Q143" s="232">
        <v>8.0000000000000007E-05</v>
      </c>
      <c r="R143" s="232">
        <f>Q143*H143</f>
        <v>0.00016000000000000001</v>
      </c>
      <c r="S143" s="232">
        <v>0</v>
      </c>
      <c r="T143" s="233">
        <f>S143*H143</f>
        <v>0</v>
      </c>
      <c r="AR143" s="234" t="s">
        <v>138</v>
      </c>
      <c r="AT143" s="234" t="s">
        <v>133</v>
      </c>
      <c r="AU143" s="234" t="s">
        <v>88</v>
      </c>
      <c r="AY143" s="16" t="s">
        <v>131</v>
      </c>
      <c r="BE143" s="235">
        <f>IF(N143="základní",J143,0)</f>
        <v>0</v>
      </c>
      <c r="BF143" s="235">
        <f>IF(N143="snížená",J143,0)</f>
        <v>0</v>
      </c>
      <c r="BG143" s="235">
        <f>IF(N143="zákl. přenesená",J143,0)</f>
        <v>0</v>
      </c>
      <c r="BH143" s="235">
        <f>IF(N143="sníž. přenesená",J143,0)</f>
        <v>0</v>
      </c>
      <c r="BI143" s="235">
        <f>IF(N143="nulová",J143,0)</f>
        <v>0</v>
      </c>
      <c r="BJ143" s="16" t="s">
        <v>86</v>
      </c>
      <c r="BK143" s="235">
        <f>ROUND(I143*H143,2)</f>
        <v>0</v>
      </c>
      <c r="BL143" s="16" t="s">
        <v>138</v>
      </c>
      <c r="BM143" s="234" t="s">
        <v>173</v>
      </c>
    </row>
    <row r="144" s="1" customFormat="1" ht="36" customHeight="1">
      <c r="B144" s="37"/>
      <c r="C144" s="223" t="s">
        <v>174</v>
      </c>
      <c r="D144" s="223" t="s">
        <v>133</v>
      </c>
      <c r="E144" s="224" t="s">
        <v>175</v>
      </c>
      <c r="F144" s="225" t="s">
        <v>176</v>
      </c>
      <c r="G144" s="226" t="s">
        <v>153</v>
      </c>
      <c r="H144" s="227">
        <v>2</v>
      </c>
      <c r="I144" s="228"/>
      <c r="J144" s="229">
        <f>ROUND(I144*H144,2)</f>
        <v>0</v>
      </c>
      <c r="K144" s="225" t="s">
        <v>137</v>
      </c>
      <c r="L144" s="42"/>
      <c r="M144" s="230" t="s">
        <v>1</v>
      </c>
      <c r="N144" s="231" t="s">
        <v>43</v>
      </c>
      <c r="O144" s="85"/>
      <c r="P144" s="232">
        <f>O144*H144</f>
        <v>0</v>
      </c>
      <c r="Q144" s="232">
        <v>9.0000000000000006E-05</v>
      </c>
      <c r="R144" s="232">
        <f>Q144*H144</f>
        <v>0.00018000000000000001</v>
      </c>
      <c r="S144" s="232">
        <v>0</v>
      </c>
      <c r="T144" s="233">
        <f>S144*H144</f>
        <v>0</v>
      </c>
      <c r="AR144" s="234" t="s">
        <v>138</v>
      </c>
      <c r="AT144" s="234" t="s">
        <v>133</v>
      </c>
      <c r="AU144" s="234" t="s">
        <v>88</v>
      </c>
      <c r="AY144" s="16" t="s">
        <v>131</v>
      </c>
      <c r="BE144" s="235">
        <f>IF(N144="základní",J144,0)</f>
        <v>0</v>
      </c>
      <c r="BF144" s="235">
        <f>IF(N144="snížená",J144,0)</f>
        <v>0</v>
      </c>
      <c r="BG144" s="235">
        <f>IF(N144="zákl. přenesená",J144,0)</f>
        <v>0</v>
      </c>
      <c r="BH144" s="235">
        <f>IF(N144="sníž. přenesená",J144,0)</f>
        <v>0</v>
      </c>
      <c r="BI144" s="235">
        <f>IF(N144="nulová",J144,0)</f>
        <v>0</v>
      </c>
      <c r="BJ144" s="16" t="s">
        <v>86</v>
      </c>
      <c r="BK144" s="235">
        <f>ROUND(I144*H144,2)</f>
        <v>0</v>
      </c>
      <c r="BL144" s="16" t="s">
        <v>138</v>
      </c>
      <c r="BM144" s="234" t="s">
        <v>177</v>
      </c>
    </row>
    <row r="145" s="1" customFormat="1" ht="16.5" customHeight="1">
      <c r="B145" s="37"/>
      <c r="C145" s="223" t="s">
        <v>178</v>
      </c>
      <c r="D145" s="223" t="s">
        <v>133</v>
      </c>
      <c r="E145" s="224" t="s">
        <v>179</v>
      </c>
      <c r="F145" s="225" t="s">
        <v>180</v>
      </c>
      <c r="G145" s="226" t="s">
        <v>181</v>
      </c>
      <c r="H145" s="227">
        <v>14.699999999999999</v>
      </c>
      <c r="I145" s="228"/>
      <c r="J145" s="229">
        <f>ROUND(I145*H145,2)</f>
        <v>0</v>
      </c>
      <c r="K145" s="225" t="s">
        <v>162</v>
      </c>
      <c r="L145" s="42"/>
      <c r="M145" s="230" t="s">
        <v>1</v>
      </c>
      <c r="N145" s="231" t="s">
        <v>43</v>
      </c>
      <c r="O145" s="85"/>
      <c r="P145" s="232">
        <f>O145*H145</f>
        <v>0</v>
      </c>
      <c r="Q145" s="232">
        <v>0</v>
      </c>
      <c r="R145" s="232">
        <f>Q145*H145</f>
        <v>0</v>
      </c>
      <c r="S145" s="232">
        <v>0</v>
      </c>
      <c r="T145" s="233">
        <f>S145*H145</f>
        <v>0</v>
      </c>
      <c r="AR145" s="234" t="s">
        <v>138</v>
      </c>
      <c r="AT145" s="234" t="s">
        <v>133</v>
      </c>
      <c r="AU145" s="234" t="s">
        <v>88</v>
      </c>
      <c r="AY145" s="16" t="s">
        <v>131</v>
      </c>
      <c r="BE145" s="235">
        <f>IF(N145="základní",J145,0)</f>
        <v>0</v>
      </c>
      <c r="BF145" s="235">
        <f>IF(N145="snížená",J145,0)</f>
        <v>0</v>
      </c>
      <c r="BG145" s="235">
        <f>IF(N145="zákl. přenesená",J145,0)</f>
        <v>0</v>
      </c>
      <c r="BH145" s="235">
        <f>IF(N145="sníž. přenesená",J145,0)</f>
        <v>0</v>
      </c>
      <c r="BI145" s="235">
        <f>IF(N145="nulová",J145,0)</f>
        <v>0</v>
      </c>
      <c r="BJ145" s="16" t="s">
        <v>86</v>
      </c>
      <c r="BK145" s="235">
        <f>ROUND(I145*H145,2)</f>
        <v>0</v>
      </c>
      <c r="BL145" s="16" t="s">
        <v>138</v>
      </c>
      <c r="BM145" s="234" t="s">
        <v>182</v>
      </c>
    </row>
    <row r="146" s="1" customFormat="1">
      <c r="B146" s="37"/>
      <c r="C146" s="38"/>
      <c r="D146" s="236" t="s">
        <v>140</v>
      </c>
      <c r="E146" s="38"/>
      <c r="F146" s="237" t="s">
        <v>183</v>
      </c>
      <c r="G146" s="38"/>
      <c r="H146" s="38"/>
      <c r="I146" s="138"/>
      <c r="J146" s="38"/>
      <c r="K146" s="38"/>
      <c r="L146" s="42"/>
      <c r="M146" s="238"/>
      <c r="N146" s="85"/>
      <c r="O146" s="85"/>
      <c r="P146" s="85"/>
      <c r="Q146" s="85"/>
      <c r="R146" s="85"/>
      <c r="S146" s="85"/>
      <c r="T146" s="86"/>
      <c r="AT146" s="16" t="s">
        <v>140</v>
      </c>
      <c r="AU146" s="16" t="s">
        <v>88</v>
      </c>
    </row>
    <row r="147" s="13" customFormat="1">
      <c r="B147" s="250"/>
      <c r="C147" s="251"/>
      <c r="D147" s="236" t="s">
        <v>142</v>
      </c>
      <c r="E147" s="252" t="s">
        <v>1</v>
      </c>
      <c r="F147" s="253" t="s">
        <v>184</v>
      </c>
      <c r="G147" s="251"/>
      <c r="H147" s="252" t="s">
        <v>1</v>
      </c>
      <c r="I147" s="254"/>
      <c r="J147" s="251"/>
      <c r="K147" s="251"/>
      <c r="L147" s="255"/>
      <c r="M147" s="256"/>
      <c r="N147" s="257"/>
      <c r="O147" s="257"/>
      <c r="P147" s="257"/>
      <c r="Q147" s="257"/>
      <c r="R147" s="257"/>
      <c r="S147" s="257"/>
      <c r="T147" s="258"/>
      <c r="AT147" s="259" t="s">
        <v>142</v>
      </c>
      <c r="AU147" s="259" t="s">
        <v>88</v>
      </c>
      <c r="AV147" s="13" t="s">
        <v>86</v>
      </c>
      <c r="AW147" s="13" t="s">
        <v>34</v>
      </c>
      <c r="AX147" s="13" t="s">
        <v>78</v>
      </c>
      <c r="AY147" s="259" t="s">
        <v>131</v>
      </c>
    </row>
    <row r="148" s="12" customFormat="1">
      <c r="B148" s="239"/>
      <c r="C148" s="240"/>
      <c r="D148" s="236" t="s">
        <v>142</v>
      </c>
      <c r="E148" s="241" t="s">
        <v>1</v>
      </c>
      <c r="F148" s="242" t="s">
        <v>185</v>
      </c>
      <c r="G148" s="240"/>
      <c r="H148" s="243">
        <v>14.699999999999999</v>
      </c>
      <c r="I148" s="244"/>
      <c r="J148" s="240"/>
      <c r="K148" s="240"/>
      <c r="L148" s="245"/>
      <c r="M148" s="246"/>
      <c r="N148" s="247"/>
      <c r="O148" s="247"/>
      <c r="P148" s="247"/>
      <c r="Q148" s="247"/>
      <c r="R148" s="247"/>
      <c r="S148" s="247"/>
      <c r="T148" s="248"/>
      <c r="AT148" s="249" t="s">
        <v>142</v>
      </c>
      <c r="AU148" s="249" t="s">
        <v>88</v>
      </c>
      <c r="AV148" s="12" t="s">
        <v>88</v>
      </c>
      <c r="AW148" s="12" t="s">
        <v>34</v>
      </c>
      <c r="AX148" s="12" t="s">
        <v>86</v>
      </c>
      <c r="AY148" s="249" t="s">
        <v>131</v>
      </c>
    </row>
    <row r="149" s="1" customFormat="1" ht="36" customHeight="1">
      <c r="B149" s="37"/>
      <c r="C149" s="223" t="s">
        <v>186</v>
      </c>
      <c r="D149" s="223" t="s">
        <v>133</v>
      </c>
      <c r="E149" s="224" t="s">
        <v>187</v>
      </c>
      <c r="F149" s="225" t="s">
        <v>188</v>
      </c>
      <c r="G149" s="226" t="s">
        <v>181</v>
      </c>
      <c r="H149" s="227">
        <v>13.44</v>
      </c>
      <c r="I149" s="228"/>
      <c r="J149" s="229">
        <f>ROUND(I149*H149,2)</f>
        <v>0</v>
      </c>
      <c r="K149" s="225" t="s">
        <v>1</v>
      </c>
      <c r="L149" s="42"/>
      <c r="M149" s="230" t="s">
        <v>1</v>
      </c>
      <c r="N149" s="231" t="s">
        <v>43</v>
      </c>
      <c r="O149" s="85"/>
      <c r="P149" s="232">
        <f>O149*H149</f>
        <v>0</v>
      </c>
      <c r="Q149" s="232">
        <v>0</v>
      </c>
      <c r="R149" s="232">
        <f>Q149*H149</f>
        <v>0</v>
      </c>
      <c r="S149" s="232">
        <v>0</v>
      </c>
      <c r="T149" s="233">
        <f>S149*H149</f>
        <v>0</v>
      </c>
      <c r="AR149" s="234" t="s">
        <v>138</v>
      </c>
      <c r="AT149" s="234" t="s">
        <v>133</v>
      </c>
      <c r="AU149" s="234" t="s">
        <v>88</v>
      </c>
      <c r="AY149" s="16" t="s">
        <v>131</v>
      </c>
      <c r="BE149" s="235">
        <f>IF(N149="základní",J149,0)</f>
        <v>0</v>
      </c>
      <c r="BF149" s="235">
        <f>IF(N149="snížená",J149,0)</f>
        <v>0</v>
      </c>
      <c r="BG149" s="235">
        <f>IF(N149="zákl. přenesená",J149,0)</f>
        <v>0</v>
      </c>
      <c r="BH149" s="235">
        <f>IF(N149="sníž. přenesená",J149,0)</f>
        <v>0</v>
      </c>
      <c r="BI149" s="235">
        <f>IF(N149="nulová",J149,0)</f>
        <v>0</v>
      </c>
      <c r="BJ149" s="16" t="s">
        <v>86</v>
      </c>
      <c r="BK149" s="235">
        <f>ROUND(I149*H149,2)</f>
        <v>0</v>
      </c>
      <c r="BL149" s="16" t="s">
        <v>138</v>
      </c>
      <c r="BM149" s="234" t="s">
        <v>189</v>
      </c>
    </row>
    <row r="150" s="12" customFormat="1">
      <c r="B150" s="239"/>
      <c r="C150" s="240"/>
      <c r="D150" s="236" t="s">
        <v>142</v>
      </c>
      <c r="E150" s="241" t="s">
        <v>1</v>
      </c>
      <c r="F150" s="242" t="s">
        <v>190</v>
      </c>
      <c r="G150" s="240"/>
      <c r="H150" s="243">
        <v>13.44</v>
      </c>
      <c r="I150" s="244"/>
      <c r="J150" s="240"/>
      <c r="K150" s="240"/>
      <c r="L150" s="245"/>
      <c r="M150" s="246"/>
      <c r="N150" s="247"/>
      <c r="O150" s="247"/>
      <c r="P150" s="247"/>
      <c r="Q150" s="247"/>
      <c r="R150" s="247"/>
      <c r="S150" s="247"/>
      <c r="T150" s="248"/>
      <c r="AT150" s="249" t="s">
        <v>142</v>
      </c>
      <c r="AU150" s="249" t="s">
        <v>88</v>
      </c>
      <c r="AV150" s="12" t="s">
        <v>88</v>
      </c>
      <c r="AW150" s="12" t="s">
        <v>34</v>
      </c>
      <c r="AX150" s="12" t="s">
        <v>86</v>
      </c>
      <c r="AY150" s="249" t="s">
        <v>131</v>
      </c>
    </row>
    <row r="151" s="1" customFormat="1" ht="36" customHeight="1">
      <c r="B151" s="37"/>
      <c r="C151" s="223" t="s">
        <v>191</v>
      </c>
      <c r="D151" s="223" t="s">
        <v>133</v>
      </c>
      <c r="E151" s="224" t="s">
        <v>192</v>
      </c>
      <c r="F151" s="225" t="s">
        <v>193</v>
      </c>
      <c r="G151" s="226" t="s">
        <v>181</v>
      </c>
      <c r="H151" s="227">
        <v>4.7249999999999996</v>
      </c>
      <c r="I151" s="228"/>
      <c r="J151" s="229">
        <f>ROUND(I151*H151,2)</f>
        <v>0</v>
      </c>
      <c r="K151" s="225" t="s">
        <v>137</v>
      </c>
      <c r="L151" s="42"/>
      <c r="M151" s="230" t="s">
        <v>1</v>
      </c>
      <c r="N151" s="231" t="s">
        <v>43</v>
      </c>
      <c r="O151" s="85"/>
      <c r="P151" s="232">
        <f>O151*H151</f>
        <v>0</v>
      </c>
      <c r="Q151" s="232">
        <v>0</v>
      </c>
      <c r="R151" s="232">
        <f>Q151*H151</f>
        <v>0</v>
      </c>
      <c r="S151" s="232">
        <v>0</v>
      </c>
      <c r="T151" s="233">
        <f>S151*H151</f>
        <v>0</v>
      </c>
      <c r="AR151" s="234" t="s">
        <v>138</v>
      </c>
      <c r="AT151" s="234" t="s">
        <v>133</v>
      </c>
      <c r="AU151" s="234" t="s">
        <v>88</v>
      </c>
      <c r="AY151" s="16" t="s">
        <v>131</v>
      </c>
      <c r="BE151" s="235">
        <f>IF(N151="základní",J151,0)</f>
        <v>0</v>
      </c>
      <c r="BF151" s="235">
        <f>IF(N151="snížená",J151,0)</f>
        <v>0</v>
      </c>
      <c r="BG151" s="235">
        <f>IF(N151="zákl. přenesená",J151,0)</f>
        <v>0</v>
      </c>
      <c r="BH151" s="235">
        <f>IF(N151="sníž. přenesená",J151,0)</f>
        <v>0</v>
      </c>
      <c r="BI151" s="235">
        <f>IF(N151="nulová",J151,0)</f>
        <v>0</v>
      </c>
      <c r="BJ151" s="16" t="s">
        <v>86</v>
      </c>
      <c r="BK151" s="235">
        <f>ROUND(I151*H151,2)</f>
        <v>0</v>
      </c>
      <c r="BL151" s="16" t="s">
        <v>138</v>
      </c>
      <c r="BM151" s="234" t="s">
        <v>194</v>
      </c>
    </row>
    <row r="152" s="12" customFormat="1">
      <c r="B152" s="239"/>
      <c r="C152" s="240"/>
      <c r="D152" s="236" t="s">
        <v>142</v>
      </c>
      <c r="E152" s="241" t="s">
        <v>1</v>
      </c>
      <c r="F152" s="242" t="s">
        <v>195</v>
      </c>
      <c r="G152" s="240"/>
      <c r="H152" s="243">
        <v>4.7249999999999996</v>
      </c>
      <c r="I152" s="244"/>
      <c r="J152" s="240"/>
      <c r="K152" s="240"/>
      <c r="L152" s="245"/>
      <c r="M152" s="246"/>
      <c r="N152" s="247"/>
      <c r="O152" s="247"/>
      <c r="P152" s="247"/>
      <c r="Q152" s="247"/>
      <c r="R152" s="247"/>
      <c r="S152" s="247"/>
      <c r="T152" s="248"/>
      <c r="AT152" s="249" t="s">
        <v>142</v>
      </c>
      <c r="AU152" s="249" t="s">
        <v>88</v>
      </c>
      <c r="AV152" s="12" t="s">
        <v>88</v>
      </c>
      <c r="AW152" s="12" t="s">
        <v>34</v>
      </c>
      <c r="AX152" s="12" t="s">
        <v>86</v>
      </c>
      <c r="AY152" s="249" t="s">
        <v>131</v>
      </c>
    </row>
    <row r="153" s="1" customFormat="1" ht="48" customHeight="1">
      <c r="B153" s="37"/>
      <c r="C153" s="223" t="s">
        <v>196</v>
      </c>
      <c r="D153" s="223" t="s">
        <v>133</v>
      </c>
      <c r="E153" s="224" t="s">
        <v>197</v>
      </c>
      <c r="F153" s="225" t="s">
        <v>198</v>
      </c>
      <c r="G153" s="226" t="s">
        <v>181</v>
      </c>
      <c r="H153" s="227">
        <v>1.4179999999999999</v>
      </c>
      <c r="I153" s="228"/>
      <c r="J153" s="229">
        <f>ROUND(I153*H153,2)</f>
        <v>0</v>
      </c>
      <c r="K153" s="225" t="s">
        <v>137</v>
      </c>
      <c r="L153" s="42"/>
      <c r="M153" s="230" t="s">
        <v>1</v>
      </c>
      <c r="N153" s="231" t="s">
        <v>43</v>
      </c>
      <c r="O153" s="85"/>
      <c r="P153" s="232">
        <f>O153*H153</f>
        <v>0</v>
      </c>
      <c r="Q153" s="232">
        <v>0</v>
      </c>
      <c r="R153" s="232">
        <f>Q153*H153</f>
        <v>0</v>
      </c>
      <c r="S153" s="232">
        <v>0</v>
      </c>
      <c r="T153" s="233">
        <f>S153*H153</f>
        <v>0</v>
      </c>
      <c r="AR153" s="234" t="s">
        <v>138</v>
      </c>
      <c r="AT153" s="234" t="s">
        <v>133</v>
      </c>
      <c r="AU153" s="234" t="s">
        <v>88</v>
      </c>
      <c r="AY153" s="16" t="s">
        <v>131</v>
      </c>
      <c r="BE153" s="235">
        <f>IF(N153="základní",J153,0)</f>
        <v>0</v>
      </c>
      <c r="BF153" s="235">
        <f>IF(N153="snížená",J153,0)</f>
        <v>0</v>
      </c>
      <c r="BG153" s="235">
        <f>IF(N153="zákl. přenesená",J153,0)</f>
        <v>0</v>
      </c>
      <c r="BH153" s="235">
        <f>IF(N153="sníž. přenesená",J153,0)</f>
        <v>0</v>
      </c>
      <c r="BI153" s="235">
        <f>IF(N153="nulová",J153,0)</f>
        <v>0</v>
      </c>
      <c r="BJ153" s="16" t="s">
        <v>86</v>
      </c>
      <c r="BK153" s="235">
        <f>ROUND(I153*H153,2)</f>
        <v>0</v>
      </c>
      <c r="BL153" s="16" t="s">
        <v>138</v>
      </c>
      <c r="BM153" s="234" t="s">
        <v>199</v>
      </c>
    </row>
    <row r="154" s="12" customFormat="1">
      <c r="B154" s="239"/>
      <c r="C154" s="240"/>
      <c r="D154" s="236" t="s">
        <v>142</v>
      </c>
      <c r="E154" s="241" t="s">
        <v>1</v>
      </c>
      <c r="F154" s="242" t="s">
        <v>200</v>
      </c>
      <c r="G154" s="240"/>
      <c r="H154" s="243">
        <v>1.4179999999999999</v>
      </c>
      <c r="I154" s="244"/>
      <c r="J154" s="240"/>
      <c r="K154" s="240"/>
      <c r="L154" s="245"/>
      <c r="M154" s="246"/>
      <c r="N154" s="247"/>
      <c r="O154" s="247"/>
      <c r="P154" s="247"/>
      <c r="Q154" s="247"/>
      <c r="R154" s="247"/>
      <c r="S154" s="247"/>
      <c r="T154" s="248"/>
      <c r="AT154" s="249" t="s">
        <v>142</v>
      </c>
      <c r="AU154" s="249" t="s">
        <v>88</v>
      </c>
      <c r="AV154" s="12" t="s">
        <v>88</v>
      </c>
      <c r="AW154" s="12" t="s">
        <v>34</v>
      </c>
      <c r="AX154" s="12" t="s">
        <v>86</v>
      </c>
      <c r="AY154" s="249" t="s">
        <v>131</v>
      </c>
    </row>
    <row r="155" s="1" customFormat="1" ht="36" customHeight="1">
      <c r="B155" s="37"/>
      <c r="C155" s="223" t="s">
        <v>201</v>
      </c>
      <c r="D155" s="223" t="s">
        <v>133</v>
      </c>
      <c r="E155" s="224" t="s">
        <v>202</v>
      </c>
      <c r="F155" s="225" t="s">
        <v>203</v>
      </c>
      <c r="G155" s="226" t="s">
        <v>136</v>
      </c>
      <c r="H155" s="227">
        <v>15</v>
      </c>
      <c r="I155" s="228"/>
      <c r="J155" s="229">
        <f>ROUND(I155*H155,2)</f>
        <v>0</v>
      </c>
      <c r="K155" s="225" t="s">
        <v>137</v>
      </c>
      <c r="L155" s="42"/>
      <c r="M155" s="230" t="s">
        <v>1</v>
      </c>
      <c r="N155" s="231" t="s">
        <v>43</v>
      </c>
      <c r="O155" s="85"/>
      <c r="P155" s="232">
        <f>O155*H155</f>
        <v>0</v>
      </c>
      <c r="Q155" s="232">
        <v>0.00014999999999999999</v>
      </c>
      <c r="R155" s="232">
        <f>Q155*H155</f>
        <v>0.0022499999999999998</v>
      </c>
      <c r="S155" s="232">
        <v>0</v>
      </c>
      <c r="T155" s="233">
        <f>S155*H155</f>
        <v>0</v>
      </c>
      <c r="AR155" s="234" t="s">
        <v>138</v>
      </c>
      <c r="AT155" s="234" t="s">
        <v>133</v>
      </c>
      <c r="AU155" s="234" t="s">
        <v>88</v>
      </c>
      <c r="AY155" s="16" t="s">
        <v>131</v>
      </c>
      <c r="BE155" s="235">
        <f>IF(N155="základní",J155,0)</f>
        <v>0</v>
      </c>
      <c r="BF155" s="235">
        <f>IF(N155="snížená",J155,0)</f>
        <v>0</v>
      </c>
      <c r="BG155" s="235">
        <f>IF(N155="zákl. přenesená",J155,0)</f>
        <v>0</v>
      </c>
      <c r="BH155" s="235">
        <f>IF(N155="sníž. přenesená",J155,0)</f>
        <v>0</v>
      </c>
      <c r="BI155" s="235">
        <f>IF(N155="nulová",J155,0)</f>
        <v>0</v>
      </c>
      <c r="BJ155" s="16" t="s">
        <v>86</v>
      </c>
      <c r="BK155" s="235">
        <f>ROUND(I155*H155,2)</f>
        <v>0</v>
      </c>
      <c r="BL155" s="16" t="s">
        <v>138</v>
      </c>
      <c r="BM155" s="234" t="s">
        <v>204</v>
      </c>
    </row>
    <row r="156" s="13" customFormat="1">
      <c r="B156" s="250"/>
      <c r="C156" s="251"/>
      <c r="D156" s="236" t="s">
        <v>142</v>
      </c>
      <c r="E156" s="252" t="s">
        <v>1</v>
      </c>
      <c r="F156" s="253" t="s">
        <v>205</v>
      </c>
      <c r="G156" s="251"/>
      <c r="H156" s="252" t="s">
        <v>1</v>
      </c>
      <c r="I156" s="254"/>
      <c r="J156" s="251"/>
      <c r="K156" s="251"/>
      <c r="L156" s="255"/>
      <c r="M156" s="256"/>
      <c r="N156" s="257"/>
      <c r="O156" s="257"/>
      <c r="P156" s="257"/>
      <c r="Q156" s="257"/>
      <c r="R156" s="257"/>
      <c r="S156" s="257"/>
      <c r="T156" s="258"/>
      <c r="AT156" s="259" t="s">
        <v>142</v>
      </c>
      <c r="AU156" s="259" t="s">
        <v>88</v>
      </c>
      <c r="AV156" s="13" t="s">
        <v>86</v>
      </c>
      <c r="AW156" s="13" t="s">
        <v>34</v>
      </c>
      <c r="AX156" s="13" t="s">
        <v>78</v>
      </c>
      <c r="AY156" s="259" t="s">
        <v>131</v>
      </c>
    </row>
    <row r="157" s="12" customFormat="1">
      <c r="B157" s="239"/>
      <c r="C157" s="240"/>
      <c r="D157" s="236" t="s">
        <v>142</v>
      </c>
      <c r="E157" s="241" t="s">
        <v>1</v>
      </c>
      <c r="F157" s="242" t="s">
        <v>206</v>
      </c>
      <c r="G157" s="240"/>
      <c r="H157" s="243">
        <v>5</v>
      </c>
      <c r="I157" s="244"/>
      <c r="J157" s="240"/>
      <c r="K157" s="240"/>
      <c r="L157" s="245"/>
      <c r="M157" s="246"/>
      <c r="N157" s="247"/>
      <c r="O157" s="247"/>
      <c r="P157" s="247"/>
      <c r="Q157" s="247"/>
      <c r="R157" s="247"/>
      <c r="S157" s="247"/>
      <c r="T157" s="248"/>
      <c r="AT157" s="249" t="s">
        <v>142</v>
      </c>
      <c r="AU157" s="249" t="s">
        <v>88</v>
      </c>
      <c r="AV157" s="12" t="s">
        <v>88</v>
      </c>
      <c r="AW157" s="12" t="s">
        <v>34</v>
      </c>
      <c r="AX157" s="12" t="s">
        <v>78</v>
      </c>
      <c r="AY157" s="249" t="s">
        <v>131</v>
      </c>
    </row>
    <row r="158" s="13" customFormat="1">
      <c r="B158" s="250"/>
      <c r="C158" s="251"/>
      <c r="D158" s="236" t="s">
        <v>142</v>
      </c>
      <c r="E158" s="252" t="s">
        <v>1</v>
      </c>
      <c r="F158" s="253" t="s">
        <v>207</v>
      </c>
      <c r="G158" s="251"/>
      <c r="H158" s="252" t="s">
        <v>1</v>
      </c>
      <c r="I158" s="254"/>
      <c r="J158" s="251"/>
      <c r="K158" s="251"/>
      <c r="L158" s="255"/>
      <c r="M158" s="256"/>
      <c r="N158" s="257"/>
      <c r="O158" s="257"/>
      <c r="P158" s="257"/>
      <c r="Q158" s="257"/>
      <c r="R158" s="257"/>
      <c r="S158" s="257"/>
      <c r="T158" s="258"/>
      <c r="AT158" s="259" t="s">
        <v>142</v>
      </c>
      <c r="AU158" s="259" t="s">
        <v>88</v>
      </c>
      <c r="AV158" s="13" t="s">
        <v>86</v>
      </c>
      <c r="AW158" s="13" t="s">
        <v>34</v>
      </c>
      <c r="AX158" s="13" t="s">
        <v>78</v>
      </c>
      <c r="AY158" s="259" t="s">
        <v>131</v>
      </c>
    </row>
    <row r="159" s="12" customFormat="1">
      <c r="B159" s="239"/>
      <c r="C159" s="240"/>
      <c r="D159" s="236" t="s">
        <v>142</v>
      </c>
      <c r="E159" s="241" t="s">
        <v>1</v>
      </c>
      <c r="F159" s="242" t="s">
        <v>208</v>
      </c>
      <c r="G159" s="240"/>
      <c r="H159" s="243">
        <v>6.25</v>
      </c>
      <c r="I159" s="244"/>
      <c r="J159" s="240"/>
      <c r="K159" s="240"/>
      <c r="L159" s="245"/>
      <c r="M159" s="246"/>
      <c r="N159" s="247"/>
      <c r="O159" s="247"/>
      <c r="P159" s="247"/>
      <c r="Q159" s="247"/>
      <c r="R159" s="247"/>
      <c r="S159" s="247"/>
      <c r="T159" s="248"/>
      <c r="AT159" s="249" t="s">
        <v>142</v>
      </c>
      <c r="AU159" s="249" t="s">
        <v>88</v>
      </c>
      <c r="AV159" s="12" t="s">
        <v>88</v>
      </c>
      <c r="AW159" s="12" t="s">
        <v>34</v>
      </c>
      <c r="AX159" s="12" t="s">
        <v>78</v>
      </c>
      <c r="AY159" s="249" t="s">
        <v>131</v>
      </c>
    </row>
    <row r="160" s="13" customFormat="1">
      <c r="B160" s="250"/>
      <c r="C160" s="251"/>
      <c r="D160" s="236" t="s">
        <v>142</v>
      </c>
      <c r="E160" s="252" t="s">
        <v>1</v>
      </c>
      <c r="F160" s="253" t="s">
        <v>209</v>
      </c>
      <c r="G160" s="251"/>
      <c r="H160" s="252" t="s">
        <v>1</v>
      </c>
      <c r="I160" s="254"/>
      <c r="J160" s="251"/>
      <c r="K160" s="251"/>
      <c r="L160" s="255"/>
      <c r="M160" s="256"/>
      <c r="N160" s="257"/>
      <c r="O160" s="257"/>
      <c r="P160" s="257"/>
      <c r="Q160" s="257"/>
      <c r="R160" s="257"/>
      <c r="S160" s="257"/>
      <c r="T160" s="258"/>
      <c r="AT160" s="259" t="s">
        <v>142</v>
      </c>
      <c r="AU160" s="259" t="s">
        <v>88</v>
      </c>
      <c r="AV160" s="13" t="s">
        <v>86</v>
      </c>
      <c r="AW160" s="13" t="s">
        <v>34</v>
      </c>
      <c r="AX160" s="13" t="s">
        <v>78</v>
      </c>
      <c r="AY160" s="259" t="s">
        <v>131</v>
      </c>
    </row>
    <row r="161" s="12" customFormat="1">
      <c r="B161" s="239"/>
      <c r="C161" s="240"/>
      <c r="D161" s="236" t="s">
        <v>142</v>
      </c>
      <c r="E161" s="241" t="s">
        <v>1</v>
      </c>
      <c r="F161" s="242" t="s">
        <v>210</v>
      </c>
      <c r="G161" s="240"/>
      <c r="H161" s="243">
        <v>3.75</v>
      </c>
      <c r="I161" s="244"/>
      <c r="J161" s="240"/>
      <c r="K161" s="240"/>
      <c r="L161" s="245"/>
      <c r="M161" s="246"/>
      <c r="N161" s="247"/>
      <c r="O161" s="247"/>
      <c r="P161" s="247"/>
      <c r="Q161" s="247"/>
      <c r="R161" s="247"/>
      <c r="S161" s="247"/>
      <c r="T161" s="248"/>
      <c r="AT161" s="249" t="s">
        <v>142</v>
      </c>
      <c r="AU161" s="249" t="s">
        <v>88</v>
      </c>
      <c r="AV161" s="12" t="s">
        <v>88</v>
      </c>
      <c r="AW161" s="12" t="s">
        <v>34</v>
      </c>
      <c r="AX161" s="12" t="s">
        <v>78</v>
      </c>
      <c r="AY161" s="249" t="s">
        <v>131</v>
      </c>
    </row>
    <row r="162" s="14" customFormat="1">
      <c r="B162" s="260"/>
      <c r="C162" s="261"/>
      <c r="D162" s="236" t="s">
        <v>142</v>
      </c>
      <c r="E162" s="262" t="s">
        <v>1</v>
      </c>
      <c r="F162" s="263" t="s">
        <v>211</v>
      </c>
      <c r="G162" s="261"/>
      <c r="H162" s="264">
        <v>15</v>
      </c>
      <c r="I162" s="265"/>
      <c r="J162" s="261"/>
      <c r="K162" s="261"/>
      <c r="L162" s="266"/>
      <c r="M162" s="267"/>
      <c r="N162" s="268"/>
      <c r="O162" s="268"/>
      <c r="P162" s="268"/>
      <c r="Q162" s="268"/>
      <c r="R162" s="268"/>
      <c r="S162" s="268"/>
      <c r="T162" s="269"/>
      <c r="AT162" s="270" t="s">
        <v>142</v>
      </c>
      <c r="AU162" s="270" t="s">
        <v>88</v>
      </c>
      <c r="AV162" s="14" t="s">
        <v>138</v>
      </c>
      <c r="AW162" s="14" t="s">
        <v>34</v>
      </c>
      <c r="AX162" s="14" t="s">
        <v>86</v>
      </c>
      <c r="AY162" s="270" t="s">
        <v>131</v>
      </c>
    </row>
    <row r="163" s="1" customFormat="1" ht="36" customHeight="1">
      <c r="B163" s="37"/>
      <c r="C163" s="223" t="s">
        <v>8</v>
      </c>
      <c r="D163" s="223" t="s">
        <v>133</v>
      </c>
      <c r="E163" s="224" t="s">
        <v>212</v>
      </c>
      <c r="F163" s="225" t="s">
        <v>213</v>
      </c>
      <c r="G163" s="226" t="s">
        <v>136</v>
      </c>
      <c r="H163" s="227">
        <v>15</v>
      </c>
      <c r="I163" s="228"/>
      <c r="J163" s="229">
        <f>ROUND(I163*H163,2)</f>
        <v>0</v>
      </c>
      <c r="K163" s="225" t="s">
        <v>137</v>
      </c>
      <c r="L163" s="42"/>
      <c r="M163" s="230" t="s">
        <v>1</v>
      </c>
      <c r="N163" s="231" t="s">
        <v>43</v>
      </c>
      <c r="O163" s="85"/>
      <c r="P163" s="232">
        <f>O163*H163</f>
        <v>0</v>
      </c>
      <c r="Q163" s="232">
        <v>0</v>
      </c>
      <c r="R163" s="232">
        <f>Q163*H163</f>
        <v>0</v>
      </c>
      <c r="S163" s="232">
        <v>0</v>
      </c>
      <c r="T163" s="233">
        <f>S163*H163</f>
        <v>0</v>
      </c>
      <c r="AR163" s="234" t="s">
        <v>138</v>
      </c>
      <c r="AT163" s="234" t="s">
        <v>133</v>
      </c>
      <c r="AU163" s="234" t="s">
        <v>88</v>
      </c>
      <c r="AY163" s="16" t="s">
        <v>131</v>
      </c>
      <c r="BE163" s="235">
        <f>IF(N163="základní",J163,0)</f>
        <v>0</v>
      </c>
      <c r="BF163" s="235">
        <f>IF(N163="snížená",J163,0)</f>
        <v>0</v>
      </c>
      <c r="BG163" s="235">
        <f>IF(N163="zákl. přenesená",J163,0)</f>
        <v>0</v>
      </c>
      <c r="BH163" s="235">
        <f>IF(N163="sníž. přenesená",J163,0)</f>
        <v>0</v>
      </c>
      <c r="BI163" s="235">
        <f>IF(N163="nulová",J163,0)</f>
        <v>0</v>
      </c>
      <c r="BJ163" s="16" t="s">
        <v>86</v>
      </c>
      <c r="BK163" s="235">
        <f>ROUND(I163*H163,2)</f>
        <v>0</v>
      </c>
      <c r="BL163" s="16" t="s">
        <v>138</v>
      </c>
      <c r="BM163" s="234" t="s">
        <v>214</v>
      </c>
    </row>
    <row r="164" s="1" customFormat="1" ht="16.5" customHeight="1">
      <c r="B164" s="37"/>
      <c r="C164" s="271" t="s">
        <v>215</v>
      </c>
      <c r="D164" s="271" t="s">
        <v>216</v>
      </c>
      <c r="E164" s="272" t="s">
        <v>217</v>
      </c>
      <c r="F164" s="273" t="s">
        <v>218</v>
      </c>
      <c r="G164" s="274" t="s">
        <v>219</v>
      </c>
      <c r="H164" s="275">
        <v>1.998</v>
      </c>
      <c r="I164" s="276"/>
      <c r="J164" s="277">
        <f>ROUND(I164*H164,2)</f>
        <v>0</v>
      </c>
      <c r="K164" s="273" t="s">
        <v>1</v>
      </c>
      <c r="L164" s="278"/>
      <c r="M164" s="279" t="s">
        <v>1</v>
      </c>
      <c r="N164" s="280" t="s">
        <v>43</v>
      </c>
      <c r="O164" s="85"/>
      <c r="P164" s="232">
        <f>O164*H164</f>
        <v>0</v>
      </c>
      <c r="Q164" s="232">
        <v>1</v>
      </c>
      <c r="R164" s="232">
        <f>Q164*H164</f>
        <v>1.998</v>
      </c>
      <c r="S164" s="232">
        <v>0</v>
      </c>
      <c r="T164" s="233">
        <f>S164*H164</f>
        <v>0</v>
      </c>
      <c r="AR164" s="234" t="s">
        <v>170</v>
      </c>
      <c r="AT164" s="234" t="s">
        <v>216</v>
      </c>
      <c r="AU164" s="234" t="s">
        <v>88</v>
      </c>
      <c r="AY164" s="16" t="s">
        <v>131</v>
      </c>
      <c r="BE164" s="235">
        <f>IF(N164="základní",J164,0)</f>
        <v>0</v>
      </c>
      <c r="BF164" s="235">
        <f>IF(N164="snížená",J164,0)</f>
        <v>0</v>
      </c>
      <c r="BG164" s="235">
        <f>IF(N164="zákl. přenesená",J164,0)</f>
        <v>0</v>
      </c>
      <c r="BH164" s="235">
        <f>IF(N164="sníž. přenesená",J164,0)</f>
        <v>0</v>
      </c>
      <c r="BI164" s="235">
        <f>IF(N164="nulová",J164,0)</f>
        <v>0</v>
      </c>
      <c r="BJ164" s="16" t="s">
        <v>86</v>
      </c>
      <c r="BK164" s="235">
        <f>ROUND(I164*H164,2)</f>
        <v>0</v>
      </c>
      <c r="BL164" s="16" t="s">
        <v>138</v>
      </c>
      <c r="BM164" s="234" t="s">
        <v>220</v>
      </c>
    </row>
    <row r="165" s="1" customFormat="1">
      <c r="B165" s="37"/>
      <c r="C165" s="38"/>
      <c r="D165" s="236" t="s">
        <v>140</v>
      </c>
      <c r="E165" s="38"/>
      <c r="F165" s="237" t="s">
        <v>221</v>
      </c>
      <c r="G165" s="38"/>
      <c r="H165" s="38"/>
      <c r="I165" s="138"/>
      <c r="J165" s="38"/>
      <c r="K165" s="38"/>
      <c r="L165" s="42"/>
      <c r="M165" s="238"/>
      <c r="N165" s="85"/>
      <c r="O165" s="85"/>
      <c r="P165" s="85"/>
      <c r="Q165" s="85"/>
      <c r="R165" s="85"/>
      <c r="S165" s="85"/>
      <c r="T165" s="86"/>
      <c r="AT165" s="16" t="s">
        <v>140</v>
      </c>
      <c r="AU165" s="16" t="s">
        <v>88</v>
      </c>
    </row>
    <row r="166" s="12" customFormat="1">
      <c r="B166" s="239"/>
      <c r="C166" s="240"/>
      <c r="D166" s="236" t="s">
        <v>142</v>
      </c>
      <c r="E166" s="241" t="s">
        <v>1</v>
      </c>
      <c r="F166" s="242" t="s">
        <v>222</v>
      </c>
      <c r="G166" s="240"/>
      <c r="H166" s="243">
        <v>1.998</v>
      </c>
      <c r="I166" s="244"/>
      <c r="J166" s="240"/>
      <c r="K166" s="240"/>
      <c r="L166" s="245"/>
      <c r="M166" s="246"/>
      <c r="N166" s="247"/>
      <c r="O166" s="247"/>
      <c r="P166" s="247"/>
      <c r="Q166" s="247"/>
      <c r="R166" s="247"/>
      <c r="S166" s="247"/>
      <c r="T166" s="248"/>
      <c r="AT166" s="249" t="s">
        <v>142</v>
      </c>
      <c r="AU166" s="249" t="s">
        <v>88</v>
      </c>
      <c r="AV166" s="12" t="s">
        <v>88</v>
      </c>
      <c r="AW166" s="12" t="s">
        <v>34</v>
      </c>
      <c r="AX166" s="12" t="s">
        <v>86</v>
      </c>
      <c r="AY166" s="249" t="s">
        <v>131</v>
      </c>
    </row>
    <row r="167" s="1" customFormat="1" ht="36" customHeight="1">
      <c r="B167" s="37"/>
      <c r="C167" s="223" t="s">
        <v>223</v>
      </c>
      <c r="D167" s="223" t="s">
        <v>133</v>
      </c>
      <c r="E167" s="224" t="s">
        <v>224</v>
      </c>
      <c r="F167" s="225" t="s">
        <v>225</v>
      </c>
      <c r="G167" s="226" t="s">
        <v>219</v>
      </c>
      <c r="H167" s="227">
        <v>57.600000000000001</v>
      </c>
      <c r="I167" s="228"/>
      <c r="J167" s="229">
        <f>ROUND(I167*H167,2)</f>
        <v>0</v>
      </c>
      <c r="K167" s="225" t="s">
        <v>137</v>
      </c>
      <c r="L167" s="42"/>
      <c r="M167" s="230" t="s">
        <v>1</v>
      </c>
      <c r="N167" s="231" t="s">
        <v>43</v>
      </c>
      <c r="O167" s="85"/>
      <c r="P167" s="232">
        <f>O167*H167</f>
        <v>0</v>
      </c>
      <c r="Q167" s="232">
        <v>0</v>
      </c>
      <c r="R167" s="232">
        <f>Q167*H167</f>
        <v>0</v>
      </c>
      <c r="S167" s="232">
        <v>0</v>
      </c>
      <c r="T167" s="233">
        <f>S167*H167</f>
        <v>0</v>
      </c>
      <c r="AR167" s="234" t="s">
        <v>138</v>
      </c>
      <c r="AT167" s="234" t="s">
        <v>133</v>
      </c>
      <c r="AU167" s="234" t="s">
        <v>88</v>
      </c>
      <c r="AY167" s="16" t="s">
        <v>131</v>
      </c>
      <c r="BE167" s="235">
        <f>IF(N167="základní",J167,0)</f>
        <v>0</v>
      </c>
      <c r="BF167" s="235">
        <f>IF(N167="snížená",J167,0)</f>
        <v>0</v>
      </c>
      <c r="BG167" s="235">
        <f>IF(N167="zákl. přenesená",J167,0)</f>
        <v>0</v>
      </c>
      <c r="BH167" s="235">
        <f>IF(N167="sníž. přenesená",J167,0)</f>
        <v>0</v>
      </c>
      <c r="BI167" s="235">
        <f>IF(N167="nulová",J167,0)</f>
        <v>0</v>
      </c>
      <c r="BJ167" s="16" t="s">
        <v>86</v>
      </c>
      <c r="BK167" s="235">
        <f>ROUND(I167*H167,2)</f>
        <v>0</v>
      </c>
      <c r="BL167" s="16" t="s">
        <v>138</v>
      </c>
      <c r="BM167" s="234" t="s">
        <v>226</v>
      </c>
    </row>
    <row r="168" s="1" customFormat="1">
      <c r="B168" s="37"/>
      <c r="C168" s="38"/>
      <c r="D168" s="236" t="s">
        <v>140</v>
      </c>
      <c r="E168" s="38"/>
      <c r="F168" s="237" t="s">
        <v>227</v>
      </c>
      <c r="G168" s="38"/>
      <c r="H168" s="38"/>
      <c r="I168" s="138"/>
      <c r="J168" s="38"/>
      <c r="K168" s="38"/>
      <c r="L168" s="42"/>
      <c r="M168" s="238"/>
      <c r="N168" s="85"/>
      <c r="O168" s="85"/>
      <c r="P168" s="85"/>
      <c r="Q168" s="85"/>
      <c r="R168" s="85"/>
      <c r="S168" s="85"/>
      <c r="T168" s="86"/>
      <c r="AT168" s="16" t="s">
        <v>140</v>
      </c>
      <c r="AU168" s="16" t="s">
        <v>88</v>
      </c>
    </row>
    <row r="169" s="12" customFormat="1">
      <c r="B169" s="239"/>
      <c r="C169" s="240"/>
      <c r="D169" s="236" t="s">
        <v>142</v>
      </c>
      <c r="E169" s="241" t="s">
        <v>1</v>
      </c>
      <c r="F169" s="242" t="s">
        <v>228</v>
      </c>
      <c r="G169" s="240"/>
      <c r="H169" s="243">
        <v>57.600000000000001</v>
      </c>
      <c r="I169" s="244"/>
      <c r="J169" s="240"/>
      <c r="K169" s="240"/>
      <c r="L169" s="245"/>
      <c r="M169" s="246"/>
      <c r="N169" s="247"/>
      <c r="O169" s="247"/>
      <c r="P169" s="247"/>
      <c r="Q169" s="247"/>
      <c r="R169" s="247"/>
      <c r="S169" s="247"/>
      <c r="T169" s="248"/>
      <c r="AT169" s="249" t="s">
        <v>142</v>
      </c>
      <c r="AU169" s="249" t="s">
        <v>88</v>
      </c>
      <c r="AV169" s="12" t="s">
        <v>88</v>
      </c>
      <c r="AW169" s="12" t="s">
        <v>34</v>
      </c>
      <c r="AX169" s="12" t="s">
        <v>86</v>
      </c>
      <c r="AY169" s="249" t="s">
        <v>131</v>
      </c>
    </row>
    <row r="170" s="1" customFormat="1" ht="24" customHeight="1">
      <c r="B170" s="37"/>
      <c r="C170" s="223" t="s">
        <v>229</v>
      </c>
      <c r="D170" s="223" t="s">
        <v>133</v>
      </c>
      <c r="E170" s="224" t="s">
        <v>230</v>
      </c>
      <c r="F170" s="225" t="s">
        <v>231</v>
      </c>
      <c r="G170" s="226" t="s">
        <v>136</v>
      </c>
      <c r="H170" s="227">
        <v>245</v>
      </c>
      <c r="I170" s="228"/>
      <c r="J170" s="229">
        <f>ROUND(I170*H170,2)</f>
        <v>0</v>
      </c>
      <c r="K170" s="225" t="s">
        <v>137</v>
      </c>
      <c r="L170" s="42"/>
      <c r="M170" s="230" t="s">
        <v>1</v>
      </c>
      <c r="N170" s="231" t="s">
        <v>43</v>
      </c>
      <c r="O170" s="85"/>
      <c r="P170" s="232">
        <f>O170*H170</f>
        <v>0</v>
      </c>
      <c r="Q170" s="232">
        <v>0</v>
      </c>
      <c r="R170" s="232">
        <f>Q170*H170</f>
        <v>0</v>
      </c>
      <c r="S170" s="232">
        <v>0</v>
      </c>
      <c r="T170" s="233">
        <f>S170*H170</f>
        <v>0</v>
      </c>
      <c r="AR170" s="234" t="s">
        <v>138</v>
      </c>
      <c r="AT170" s="234" t="s">
        <v>133</v>
      </c>
      <c r="AU170" s="234" t="s">
        <v>88</v>
      </c>
      <c r="AY170" s="16" t="s">
        <v>131</v>
      </c>
      <c r="BE170" s="235">
        <f>IF(N170="základní",J170,0)</f>
        <v>0</v>
      </c>
      <c r="BF170" s="235">
        <f>IF(N170="snížená",J170,0)</f>
        <v>0</v>
      </c>
      <c r="BG170" s="235">
        <f>IF(N170="zákl. přenesená",J170,0)</f>
        <v>0</v>
      </c>
      <c r="BH170" s="235">
        <f>IF(N170="sníž. přenesená",J170,0)</f>
        <v>0</v>
      </c>
      <c r="BI170" s="235">
        <f>IF(N170="nulová",J170,0)</f>
        <v>0</v>
      </c>
      <c r="BJ170" s="16" t="s">
        <v>86</v>
      </c>
      <c r="BK170" s="235">
        <f>ROUND(I170*H170,2)</f>
        <v>0</v>
      </c>
      <c r="BL170" s="16" t="s">
        <v>138</v>
      </c>
      <c r="BM170" s="234" t="s">
        <v>232</v>
      </c>
    </row>
    <row r="171" s="12" customFormat="1">
      <c r="B171" s="239"/>
      <c r="C171" s="240"/>
      <c r="D171" s="236" t="s">
        <v>142</v>
      </c>
      <c r="E171" s="241" t="s">
        <v>1</v>
      </c>
      <c r="F171" s="242" t="s">
        <v>233</v>
      </c>
      <c r="G171" s="240"/>
      <c r="H171" s="243">
        <v>245</v>
      </c>
      <c r="I171" s="244"/>
      <c r="J171" s="240"/>
      <c r="K171" s="240"/>
      <c r="L171" s="245"/>
      <c r="M171" s="246"/>
      <c r="N171" s="247"/>
      <c r="O171" s="247"/>
      <c r="P171" s="247"/>
      <c r="Q171" s="247"/>
      <c r="R171" s="247"/>
      <c r="S171" s="247"/>
      <c r="T171" s="248"/>
      <c r="AT171" s="249" t="s">
        <v>142</v>
      </c>
      <c r="AU171" s="249" t="s">
        <v>88</v>
      </c>
      <c r="AV171" s="12" t="s">
        <v>88</v>
      </c>
      <c r="AW171" s="12" t="s">
        <v>34</v>
      </c>
      <c r="AX171" s="12" t="s">
        <v>86</v>
      </c>
      <c r="AY171" s="249" t="s">
        <v>131</v>
      </c>
    </row>
    <row r="172" s="1" customFormat="1" ht="36" customHeight="1">
      <c r="B172" s="37"/>
      <c r="C172" s="223" t="s">
        <v>234</v>
      </c>
      <c r="D172" s="223" t="s">
        <v>133</v>
      </c>
      <c r="E172" s="224" t="s">
        <v>235</v>
      </c>
      <c r="F172" s="225" t="s">
        <v>236</v>
      </c>
      <c r="G172" s="226" t="s">
        <v>136</v>
      </c>
      <c r="H172" s="227">
        <v>42</v>
      </c>
      <c r="I172" s="228"/>
      <c r="J172" s="229">
        <f>ROUND(I172*H172,2)</f>
        <v>0</v>
      </c>
      <c r="K172" s="225" t="s">
        <v>137</v>
      </c>
      <c r="L172" s="42"/>
      <c r="M172" s="230" t="s">
        <v>1</v>
      </c>
      <c r="N172" s="231" t="s">
        <v>43</v>
      </c>
      <c r="O172" s="85"/>
      <c r="P172" s="232">
        <f>O172*H172</f>
        <v>0</v>
      </c>
      <c r="Q172" s="232">
        <v>0</v>
      </c>
      <c r="R172" s="232">
        <f>Q172*H172</f>
        <v>0</v>
      </c>
      <c r="S172" s="232">
        <v>0</v>
      </c>
      <c r="T172" s="233">
        <f>S172*H172</f>
        <v>0</v>
      </c>
      <c r="AR172" s="234" t="s">
        <v>138</v>
      </c>
      <c r="AT172" s="234" t="s">
        <v>133</v>
      </c>
      <c r="AU172" s="234" t="s">
        <v>88</v>
      </c>
      <c r="AY172" s="16" t="s">
        <v>131</v>
      </c>
      <c r="BE172" s="235">
        <f>IF(N172="základní",J172,0)</f>
        <v>0</v>
      </c>
      <c r="BF172" s="235">
        <f>IF(N172="snížená",J172,0)</f>
        <v>0</v>
      </c>
      <c r="BG172" s="235">
        <f>IF(N172="zákl. přenesená",J172,0)</f>
        <v>0</v>
      </c>
      <c r="BH172" s="235">
        <f>IF(N172="sníž. přenesená",J172,0)</f>
        <v>0</v>
      </c>
      <c r="BI172" s="235">
        <f>IF(N172="nulová",J172,0)</f>
        <v>0</v>
      </c>
      <c r="BJ172" s="16" t="s">
        <v>86</v>
      </c>
      <c r="BK172" s="235">
        <f>ROUND(I172*H172,2)</f>
        <v>0</v>
      </c>
      <c r="BL172" s="16" t="s">
        <v>138</v>
      </c>
      <c r="BM172" s="234" t="s">
        <v>237</v>
      </c>
    </row>
    <row r="173" s="1" customFormat="1">
      <c r="B173" s="37"/>
      <c r="C173" s="38"/>
      <c r="D173" s="236" t="s">
        <v>140</v>
      </c>
      <c r="E173" s="38"/>
      <c r="F173" s="237" t="s">
        <v>238</v>
      </c>
      <c r="G173" s="38"/>
      <c r="H173" s="38"/>
      <c r="I173" s="138"/>
      <c r="J173" s="38"/>
      <c r="K173" s="38"/>
      <c r="L173" s="42"/>
      <c r="M173" s="238"/>
      <c r="N173" s="85"/>
      <c r="O173" s="85"/>
      <c r="P173" s="85"/>
      <c r="Q173" s="85"/>
      <c r="R173" s="85"/>
      <c r="S173" s="85"/>
      <c r="T173" s="86"/>
      <c r="AT173" s="16" t="s">
        <v>140</v>
      </c>
      <c r="AU173" s="16" t="s">
        <v>88</v>
      </c>
    </row>
    <row r="174" s="12" customFormat="1">
      <c r="B174" s="239"/>
      <c r="C174" s="240"/>
      <c r="D174" s="236" t="s">
        <v>142</v>
      </c>
      <c r="E174" s="241" t="s">
        <v>1</v>
      </c>
      <c r="F174" s="242" t="s">
        <v>239</v>
      </c>
      <c r="G174" s="240"/>
      <c r="H174" s="243">
        <v>42</v>
      </c>
      <c r="I174" s="244"/>
      <c r="J174" s="240"/>
      <c r="K174" s="240"/>
      <c r="L174" s="245"/>
      <c r="M174" s="246"/>
      <c r="N174" s="247"/>
      <c r="O174" s="247"/>
      <c r="P174" s="247"/>
      <c r="Q174" s="247"/>
      <c r="R174" s="247"/>
      <c r="S174" s="247"/>
      <c r="T174" s="248"/>
      <c r="AT174" s="249" t="s">
        <v>142</v>
      </c>
      <c r="AU174" s="249" t="s">
        <v>88</v>
      </c>
      <c r="AV174" s="12" t="s">
        <v>88</v>
      </c>
      <c r="AW174" s="12" t="s">
        <v>34</v>
      </c>
      <c r="AX174" s="12" t="s">
        <v>86</v>
      </c>
      <c r="AY174" s="249" t="s">
        <v>131</v>
      </c>
    </row>
    <row r="175" s="11" customFormat="1" ht="22.8" customHeight="1">
      <c r="B175" s="207"/>
      <c r="C175" s="208"/>
      <c r="D175" s="209" t="s">
        <v>77</v>
      </c>
      <c r="E175" s="221" t="s">
        <v>88</v>
      </c>
      <c r="F175" s="221" t="s">
        <v>240</v>
      </c>
      <c r="G175" s="208"/>
      <c r="H175" s="208"/>
      <c r="I175" s="211"/>
      <c r="J175" s="222">
        <f>BK175</f>
        <v>0</v>
      </c>
      <c r="K175" s="208"/>
      <c r="L175" s="213"/>
      <c r="M175" s="214"/>
      <c r="N175" s="215"/>
      <c r="O175" s="215"/>
      <c r="P175" s="216">
        <f>SUM(P176:P180)</f>
        <v>0</v>
      </c>
      <c r="Q175" s="215"/>
      <c r="R175" s="216">
        <f>SUM(R176:R180)</f>
        <v>141.3450297</v>
      </c>
      <c r="S175" s="215"/>
      <c r="T175" s="217">
        <f>SUM(T176:T180)</f>
        <v>0</v>
      </c>
      <c r="AR175" s="218" t="s">
        <v>86</v>
      </c>
      <c r="AT175" s="219" t="s">
        <v>77</v>
      </c>
      <c r="AU175" s="219" t="s">
        <v>86</v>
      </c>
      <c r="AY175" s="218" t="s">
        <v>131</v>
      </c>
      <c r="BK175" s="220">
        <f>SUM(BK176:BK180)</f>
        <v>0</v>
      </c>
    </row>
    <row r="176" s="1" customFormat="1" ht="72" customHeight="1">
      <c r="B176" s="37"/>
      <c r="C176" s="223" t="s">
        <v>241</v>
      </c>
      <c r="D176" s="223" t="s">
        <v>133</v>
      </c>
      <c r="E176" s="224" t="s">
        <v>242</v>
      </c>
      <c r="F176" s="225" t="s">
        <v>243</v>
      </c>
      <c r="G176" s="226" t="s">
        <v>181</v>
      </c>
      <c r="H176" s="227">
        <v>21.734999999999999</v>
      </c>
      <c r="I176" s="228"/>
      <c r="J176" s="229">
        <f>ROUND(I176*H176,2)</f>
        <v>0</v>
      </c>
      <c r="K176" s="225" t="s">
        <v>137</v>
      </c>
      <c r="L176" s="42"/>
      <c r="M176" s="230" t="s">
        <v>1</v>
      </c>
      <c r="N176" s="231" t="s">
        <v>43</v>
      </c>
      <c r="O176" s="85"/>
      <c r="P176" s="232">
        <f>O176*H176</f>
        <v>0</v>
      </c>
      <c r="Q176" s="232">
        <v>2.6770200000000002</v>
      </c>
      <c r="R176" s="232">
        <f>Q176*H176</f>
        <v>58.185029700000001</v>
      </c>
      <c r="S176" s="232">
        <v>0</v>
      </c>
      <c r="T176" s="233">
        <f>S176*H176</f>
        <v>0</v>
      </c>
      <c r="AR176" s="234" t="s">
        <v>138</v>
      </c>
      <c r="AT176" s="234" t="s">
        <v>133</v>
      </c>
      <c r="AU176" s="234" t="s">
        <v>88</v>
      </c>
      <c r="AY176" s="16" t="s">
        <v>131</v>
      </c>
      <c r="BE176" s="235">
        <f>IF(N176="základní",J176,0)</f>
        <v>0</v>
      </c>
      <c r="BF176" s="235">
        <f>IF(N176="snížená",J176,0)</f>
        <v>0</v>
      </c>
      <c r="BG176" s="235">
        <f>IF(N176="zákl. přenesená",J176,0)</f>
        <v>0</v>
      </c>
      <c r="BH176" s="235">
        <f>IF(N176="sníž. přenesená",J176,0)</f>
        <v>0</v>
      </c>
      <c r="BI176" s="235">
        <f>IF(N176="nulová",J176,0)</f>
        <v>0</v>
      </c>
      <c r="BJ176" s="16" t="s">
        <v>86</v>
      </c>
      <c r="BK176" s="235">
        <f>ROUND(I176*H176,2)</f>
        <v>0</v>
      </c>
      <c r="BL176" s="16" t="s">
        <v>138</v>
      </c>
      <c r="BM176" s="234" t="s">
        <v>244</v>
      </c>
    </row>
    <row r="177" s="1" customFormat="1">
      <c r="B177" s="37"/>
      <c r="C177" s="38"/>
      <c r="D177" s="236" t="s">
        <v>140</v>
      </c>
      <c r="E177" s="38"/>
      <c r="F177" s="237" t="s">
        <v>245</v>
      </c>
      <c r="G177" s="38"/>
      <c r="H177" s="38"/>
      <c r="I177" s="138"/>
      <c r="J177" s="38"/>
      <c r="K177" s="38"/>
      <c r="L177" s="42"/>
      <c r="M177" s="238"/>
      <c r="N177" s="85"/>
      <c r="O177" s="85"/>
      <c r="P177" s="85"/>
      <c r="Q177" s="85"/>
      <c r="R177" s="85"/>
      <c r="S177" s="85"/>
      <c r="T177" s="86"/>
      <c r="AT177" s="16" t="s">
        <v>140</v>
      </c>
      <c r="AU177" s="16" t="s">
        <v>88</v>
      </c>
    </row>
    <row r="178" s="12" customFormat="1">
      <c r="B178" s="239"/>
      <c r="C178" s="240"/>
      <c r="D178" s="236" t="s">
        <v>142</v>
      </c>
      <c r="E178" s="241" t="s">
        <v>1</v>
      </c>
      <c r="F178" s="242" t="s">
        <v>246</v>
      </c>
      <c r="G178" s="240"/>
      <c r="H178" s="243">
        <v>21.734999999999999</v>
      </c>
      <c r="I178" s="244"/>
      <c r="J178" s="240"/>
      <c r="K178" s="240"/>
      <c r="L178" s="245"/>
      <c r="M178" s="246"/>
      <c r="N178" s="247"/>
      <c r="O178" s="247"/>
      <c r="P178" s="247"/>
      <c r="Q178" s="247"/>
      <c r="R178" s="247"/>
      <c r="S178" s="247"/>
      <c r="T178" s="248"/>
      <c r="AT178" s="249" t="s">
        <v>142</v>
      </c>
      <c r="AU178" s="249" t="s">
        <v>88</v>
      </c>
      <c r="AV178" s="12" t="s">
        <v>88</v>
      </c>
      <c r="AW178" s="12" t="s">
        <v>34</v>
      </c>
      <c r="AX178" s="12" t="s">
        <v>86</v>
      </c>
      <c r="AY178" s="249" t="s">
        <v>131</v>
      </c>
    </row>
    <row r="179" s="1" customFormat="1" ht="24" customHeight="1">
      <c r="B179" s="37"/>
      <c r="C179" s="223" t="s">
        <v>7</v>
      </c>
      <c r="D179" s="223" t="s">
        <v>133</v>
      </c>
      <c r="E179" s="224" t="s">
        <v>247</v>
      </c>
      <c r="F179" s="225" t="s">
        <v>248</v>
      </c>
      <c r="G179" s="226" t="s">
        <v>181</v>
      </c>
      <c r="H179" s="227">
        <v>42</v>
      </c>
      <c r="I179" s="228"/>
      <c r="J179" s="229">
        <f>ROUND(I179*H179,2)</f>
        <v>0</v>
      </c>
      <c r="K179" s="225" t="s">
        <v>137</v>
      </c>
      <c r="L179" s="42"/>
      <c r="M179" s="230" t="s">
        <v>1</v>
      </c>
      <c r="N179" s="231" t="s">
        <v>43</v>
      </c>
      <c r="O179" s="85"/>
      <c r="P179" s="232">
        <f>O179*H179</f>
        <v>0</v>
      </c>
      <c r="Q179" s="232">
        <v>1.98</v>
      </c>
      <c r="R179" s="232">
        <f>Q179*H179</f>
        <v>83.159999999999997</v>
      </c>
      <c r="S179" s="232">
        <v>0</v>
      </c>
      <c r="T179" s="233">
        <f>S179*H179</f>
        <v>0</v>
      </c>
      <c r="AR179" s="234" t="s">
        <v>138</v>
      </c>
      <c r="AT179" s="234" t="s">
        <v>133</v>
      </c>
      <c r="AU179" s="234" t="s">
        <v>88</v>
      </c>
      <c r="AY179" s="16" t="s">
        <v>131</v>
      </c>
      <c r="BE179" s="235">
        <f>IF(N179="základní",J179,0)</f>
        <v>0</v>
      </c>
      <c r="BF179" s="235">
        <f>IF(N179="snížená",J179,0)</f>
        <v>0</v>
      </c>
      <c r="BG179" s="235">
        <f>IF(N179="zákl. přenesená",J179,0)</f>
        <v>0</v>
      </c>
      <c r="BH179" s="235">
        <f>IF(N179="sníž. přenesená",J179,0)</f>
        <v>0</v>
      </c>
      <c r="BI179" s="235">
        <f>IF(N179="nulová",J179,0)</f>
        <v>0</v>
      </c>
      <c r="BJ179" s="16" t="s">
        <v>86</v>
      </c>
      <c r="BK179" s="235">
        <f>ROUND(I179*H179,2)</f>
        <v>0</v>
      </c>
      <c r="BL179" s="16" t="s">
        <v>138</v>
      </c>
      <c r="BM179" s="234" t="s">
        <v>249</v>
      </c>
    </row>
    <row r="180" s="12" customFormat="1">
      <c r="B180" s="239"/>
      <c r="C180" s="240"/>
      <c r="D180" s="236" t="s">
        <v>142</v>
      </c>
      <c r="E180" s="241" t="s">
        <v>1</v>
      </c>
      <c r="F180" s="242" t="s">
        <v>250</v>
      </c>
      <c r="G180" s="240"/>
      <c r="H180" s="243">
        <v>42</v>
      </c>
      <c r="I180" s="244"/>
      <c r="J180" s="240"/>
      <c r="K180" s="240"/>
      <c r="L180" s="245"/>
      <c r="M180" s="246"/>
      <c r="N180" s="247"/>
      <c r="O180" s="247"/>
      <c r="P180" s="247"/>
      <c r="Q180" s="247"/>
      <c r="R180" s="247"/>
      <c r="S180" s="247"/>
      <c r="T180" s="248"/>
      <c r="AT180" s="249" t="s">
        <v>142</v>
      </c>
      <c r="AU180" s="249" t="s">
        <v>88</v>
      </c>
      <c r="AV180" s="12" t="s">
        <v>88</v>
      </c>
      <c r="AW180" s="12" t="s">
        <v>34</v>
      </c>
      <c r="AX180" s="12" t="s">
        <v>86</v>
      </c>
      <c r="AY180" s="249" t="s">
        <v>131</v>
      </c>
    </row>
    <row r="181" s="11" customFormat="1" ht="22.8" customHeight="1">
      <c r="B181" s="207"/>
      <c r="C181" s="208"/>
      <c r="D181" s="209" t="s">
        <v>77</v>
      </c>
      <c r="E181" s="221" t="s">
        <v>147</v>
      </c>
      <c r="F181" s="221" t="s">
        <v>251</v>
      </c>
      <c r="G181" s="208"/>
      <c r="H181" s="208"/>
      <c r="I181" s="211"/>
      <c r="J181" s="222">
        <f>BK181</f>
        <v>0</v>
      </c>
      <c r="K181" s="208"/>
      <c r="L181" s="213"/>
      <c r="M181" s="214"/>
      <c r="N181" s="215"/>
      <c r="O181" s="215"/>
      <c r="P181" s="216">
        <f>SUM(P182:P184)</f>
        <v>0</v>
      </c>
      <c r="Q181" s="215"/>
      <c r="R181" s="216">
        <f>SUM(R182:R184)</f>
        <v>31.633055999999996</v>
      </c>
      <c r="S181" s="215"/>
      <c r="T181" s="217">
        <f>SUM(T182:T184)</f>
        <v>0</v>
      </c>
      <c r="AR181" s="218" t="s">
        <v>86</v>
      </c>
      <c r="AT181" s="219" t="s">
        <v>77</v>
      </c>
      <c r="AU181" s="219" t="s">
        <v>86</v>
      </c>
      <c r="AY181" s="218" t="s">
        <v>131</v>
      </c>
      <c r="BK181" s="220">
        <f>SUM(BK182:BK184)</f>
        <v>0</v>
      </c>
    </row>
    <row r="182" s="1" customFormat="1" ht="84" customHeight="1">
      <c r="B182" s="37"/>
      <c r="C182" s="223" t="s">
        <v>252</v>
      </c>
      <c r="D182" s="223" t="s">
        <v>133</v>
      </c>
      <c r="E182" s="224" t="s">
        <v>253</v>
      </c>
      <c r="F182" s="225" t="s">
        <v>254</v>
      </c>
      <c r="G182" s="226" t="s">
        <v>181</v>
      </c>
      <c r="H182" s="227">
        <v>10.92</v>
      </c>
      <c r="I182" s="228"/>
      <c r="J182" s="229">
        <f>ROUND(I182*H182,2)</f>
        <v>0</v>
      </c>
      <c r="K182" s="225" t="s">
        <v>137</v>
      </c>
      <c r="L182" s="42"/>
      <c r="M182" s="230" t="s">
        <v>1</v>
      </c>
      <c r="N182" s="231" t="s">
        <v>43</v>
      </c>
      <c r="O182" s="85"/>
      <c r="P182" s="232">
        <f>O182*H182</f>
        <v>0</v>
      </c>
      <c r="Q182" s="232">
        <v>2.8967999999999998</v>
      </c>
      <c r="R182" s="232">
        <f>Q182*H182</f>
        <v>31.633055999999996</v>
      </c>
      <c r="S182" s="232">
        <v>0</v>
      </c>
      <c r="T182" s="233">
        <f>S182*H182</f>
        <v>0</v>
      </c>
      <c r="AR182" s="234" t="s">
        <v>138</v>
      </c>
      <c r="AT182" s="234" t="s">
        <v>133</v>
      </c>
      <c r="AU182" s="234" t="s">
        <v>88</v>
      </c>
      <c r="AY182" s="16" t="s">
        <v>131</v>
      </c>
      <c r="BE182" s="235">
        <f>IF(N182="základní",J182,0)</f>
        <v>0</v>
      </c>
      <c r="BF182" s="235">
        <f>IF(N182="snížená",J182,0)</f>
        <v>0</v>
      </c>
      <c r="BG182" s="235">
        <f>IF(N182="zákl. přenesená",J182,0)</f>
        <v>0</v>
      </c>
      <c r="BH182" s="235">
        <f>IF(N182="sníž. přenesená",J182,0)</f>
        <v>0</v>
      </c>
      <c r="BI182" s="235">
        <f>IF(N182="nulová",J182,0)</f>
        <v>0</v>
      </c>
      <c r="BJ182" s="16" t="s">
        <v>86</v>
      </c>
      <c r="BK182" s="235">
        <f>ROUND(I182*H182,2)</f>
        <v>0</v>
      </c>
      <c r="BL182" s="16" t="s">
        <v>138</v>
      </c>
      <c r="BM182" s="234" t="s">
        <v>255</v>
      </c>
    </row>
    <row r="183" s="1" customFormat="1">
      <c r="B183" s="37"/>
      <c r="C183" s="38"/>
      <c r="D183" s="236" t="s">
        <v>140</v>
      </c>
      <c r="E183" s="38"/>
      <c r="F183" s="237" t="s">
        <v>256</v>
      </c>
      <c r="G183" s="38"/>
      <c r="H183" s="38"/>
      <c r="I183" s="138"/>
      <c r="J183" s="38"/>
      <c r="K183" s="38"/>
      <c r="L183" s="42"/>
      <c r="M183" s="238"/>
      <c r="N183" s="85"/>
      <c r="O183" s="85"/>
      <c r="P183" s="85"/>
      <c r="Q183" s="85"/>
      <c r="R183" s="85"/>
      <c r="S183" s="85"/>
      <c r="T183" s="86"/>
      <c r="AT183" s="16" t="s">
        <v>140</v>
      </c>
      <c r="AU183" s="16" t="s">
        <v>88</v>
      </c>
    </row>
    <row r="184" s="12" customFormat="1">
      <c r="B184" s="239"/>
      <c r="C184" s="240"/>
      <c r="D184" s="236" t="s">
        <v>142</v>
      </c>
      <c r="E184" s="241" t="s">
        <v>1</v>
      </c>
      <c r="F184" s="242" t="s">
        <v>257</v>
      </c>
      <c r="G184" s="240"/>
      <c r="H184" s="243">
        <v>10.92</v>
      </c>
      <c r="I184" s="244"/>
      <c r="J184" s="240"/>
      <c r="K184" s="240"/>
      <c r="L184" s="245"/>
      <c r="M184" s="246"/>
      <c r="N184" s="247"/>
      <c r="O184" s="247"/>
      <c r="P184" s="247"/>
      <c r="Q184" s="247"/>
      <c r="R184" s="247"/>
      <c r="S184" s="247"/>
      <c r="T184" s="248"/>
      <c r="AT184" s="249" t="s">
        <v>142</v>
      </c>
      <c r="AU184" s="249" t="s">
        <v>88</v>
      </c>
      <c r="AV184" s="12" t="s">
        <v>88</v>
      </c>
      <c r="AW184" s="12" t="s">
        <v>34</v>
      </c>
      <c r="AX184" s="12" t="s">
        <v>86</v>
      </c>
      <c r="AY184" s="249" t="s">
        <v>131</v>
      </c>
    </row>
    <row r="185" s="11" customFormat="1" ht="22.8" customHeight="1">
      <c r="B185" s="207"/>
      <c r="C185" s="208"/>
      <c r="D185" s="209" t="s">
        <v>77</v>
      </c>
      <c r="E185" s="221" t="s">
        <v>138</v>
      </c>
      <c r="F185" s="221" t="s">
        <v>258</v>
      </c>
      <c r="G185" s="208"/>
      <c r="H185" s="208"/>
      <c r="I185" s="211"/>
      <c r="J185" s="222">
        <f>BK185</f>
        <v>0</v>
      </c>
      <c r="K185" s="208"/>
      <c r="L185" s="213"/>
      <c r="M185" s="214"/>
      <c r="N185" s="215"/>
      <c r="O185" s="215"/>
      <c r="P185" s="216">
        <f>SUM(P186:P198)</f>
        <v>0</v>
      </c>
      <c r="Q185" s="215"/>
      <c r="R185" s="216">
        <f>SUM(R186:R198)</f>
        <v>355.45349064999999</v>
      </c>
      <c r="S185" s="215"/>
      <c r="T185" s="217">
        <f>SUM(T186:T198)</f>
        <v>0</v>
      </c>
      <c r="AR185" s="218" t="s">
        <v>86</v>
      </c>
      <c r="AT185" s="219" t="s">
        <v>77</v>
      </c>
      <c r="AU185" s="219" t="s">
        <v>86</v>
      </c>
      <c r="AY185" s="218" t="s">
        <v>131</v>
      </c>
      <c r="BK185" s="220">
        <f>SUM(BK186:BK198)</f>
        <v>0</v>
      </c>
    </row>
    <row r="186" s="1" customFormat="1" ht="36" customHeight="1">
      <c r="B186" s="37"/>
      <c r="C186" s="223" t="s">
        <v>259</v>
      </c>
      <c r="D186" s="223" t="s">
        <v>133</v>
      </c>
      <c r="E186" s="224" t="s">
        <v>260</v>
      </c>
      <c r="F186" s="225" t="s">
        <v>261</v>
      </c>
      <c r="G186" s="226" t="s">
        <v>181</v>
      </c>
      <c r="H186" s="227">
        <v>70</v>
      </c>
      <c r="I186" s="228"/>
      <c r="J186" s="229">
        <f>ROUND(I186*H186,2)</f>
        <v>0</v>
      </c>
      <c r="K186" s="225" t="s">
        <v>1</v>
      </c>
      <c r="L186" s="42"/>
      <c r="M186" s="230" t="s">
        <v>1</v>
      </c>
      <c r="N186" s="231" t="s">
        <v>43</v>
      </c>
      <c r="O186" s="85"/>
      <c r="P186" s="232">
        <f>O186*H186</f>
        <v>0</v>
      </c>
      <c r="Q186" s="232">
        <v>2.13408</v>
      </c>
      <c r="R186" s="232">
        <f>Q186*H186</f>
        <v>149.38560000000001</v>
      </c>
      <c r="S186" s="232">
        <v>0</v>
      </c>
      <c r="T186" s="233">
        <f>S186*H186</f>
        <v>0</v>
      </c>
      <c r="AR186" s="234" t="s">
        <v>138</v>
      </c>
      <c r="AT186" s="234" t="s">
        <v>133</v>
      </c>
      <c r="AU186" s="234" t="s">
        <v>88</v>
      </c>
      <c r="AY186" s="16" t="s">
        <v>131</v>
      </c>
      <c r="BE186" s="235">
        <f>IF(N186="základní",J186,0)</f>
        <v>0</v>
      </c>
      <c r="BF186" s="235">
        <f>IF(N186="snížená",J186,0)</f>
        <v>0</v>
      </c>
      <c r="BG186" s="235">
        <f>IF(N186="zákl. přenesená",J186,0)</f>
        <v>0</v>
      </c>
      <c r="BH186" s="235">
        <f>IF(N186="sníž. přenesená",J186,0)</f>
        <v>0</v>
      </c>
      <c r="BI186" s="235">
        <f>IF(N186="nulová",J186,0)</f>
        <v>0</v>
      </c>
      <c r="BJ186" s="16" t="s">
        <v>86</v>
      </c>
      <c r="BK186" s="235">
        <f>ROUND(I186*H186,2)</f>
        <v>0</v>
      </c>
      <c r="BL186" s="16" t="s">
        <v>138</v>
      </c>
      <c r="BM186" s="234" t="s">
        <v>262</v>
      </c>
    </row>
    <row r="187" s="12" customFormat="1">
      <c r="B187" s="239"/>
      <c r="C187" s="240"/>
      <c r="D187" s="236" t="s">
        <v>142</v>
      </c>
      <c r="E187" s="241" t="s">
        <v>1</v>
      </c>
      <c r="F187" s="242" t="s">
        <v>263</v>
      </c>
      <c r="G187" s="240"/>
      <c r="H187" s="243">
        <v>70</v>
      </c>
      <c r="I187" s="244"/>
      <c r="J187" s="240"/>
      <c r="K187" s="240"/>
      <c r="L187" s="245"/>
      <c r="M187" s="246"/>
      <c r="N187" s="247"/>
      <c r="O187" s="247"/>
      <c r="P187" s="247"/>
      <c r="Q187" s="247"/>
      <c r="R187" s="247"/>
      <c r="S187" s="247"/>
      <c r="T187" s="248"/>
      <c r="AT187" s="249" t="s">
        <v>142</v>
      </c>
      <c r="AU187" s="249" t="s">
        <v>88</v>
      </c>
      <c r="AV187" s="12" t="s">
        <v>88</v>
      </c>
      <c r="AW187" s="12" t="s">
        <v>34</v>
      </c>
      <c r="AX187" s="12" t="s">
        <v>86</v>
      </c>
      <c r="AY187" s="249" t="s">
        <v>131</v>
      </c>
    </row>
    <row r="188" s="1" customFormat="1" ht="24" customHeight="1">
      <c r="B188" s="37"/>
      <c r="C188" s="223" t="s">
        <v>264</v>
      </c>
      <c r="D188" s="223" t="s">
        <v>133</v>
      </c>
      <c r="E188" s="224" t="s">
        <v>265</v>
      </c>
      <c r="F188" s="225" t="s">
        <v>266</v>
      </c>
      <c r="G188" s="226" t="s">
        <v>181</v>
      </c>
      <c r="H188" s="227">
        <v>73.5</v>
      </c>
      <c r="I188" s="228"/>
      <c r="J188" s="229">
        <f>ROUND(I188*H188,2)</f>
        <v>0</v>
      </c>
      <c r="K188" s="225" t="s">
        <v>162</v>
      </c>
      <c r="L188" s="42"/>
      <c r="M188" s="230" t="s">
        <v>1</v>
      </c>
      <c r="N188" s="231" t="s">
        <v>43</v>
      </c>
      <c r="O188" s="85"/>
      <c r="P188" s="232">
        <f>O188*H188</f>
        <v>0</v>
      </c>
      <c r="Q188" s="232">
        <v>1.9967999999999999</v>
      </c>
      <c r="R188" s="232">
        <f>Q188*H188</f>
        <v>146.76479999999998</v>
      </c>
      <c r="S188" s="232">
        <v>0</v>
      </c>
      <c r="T188" s="233">
        <f>S188*H188</f>
        <v>0</v>
      </c>
      <c r="AR188" s="234" t="s">
        <v>138</v>
      </c>
      <c r="AT188" s="234" t="s">
        <v>133</v>
      </c>
      <c r="AU188" s="234" t="s">
        <v>88</v>
      </c>
      <c r="AY188" s="16" t="s">
        <v>131</v>
      </c>
      <c r="BE188" s="235">
        <f>IF(N188="základní",J188,0)</f>
        <v>0</v>
      </c>
      <c r="BF188" s="235">
        <f>IF(N188="snížená",J188,0)</f>
        <v>0</v>
      </c>
      <c r="BG188" s="235">
        <f>IF(N188="zákl. přenesená",J188,0)</f>
        <v>0</v>
      </c>
      <c r="BH188" s="235">
        <f>IF(N188="sníž. přenesená",J188,0)</f>
        <v>0</v>
      </c>
      <c r="BI188" s="235">
        <f>IF(N188="nulová",J188,0)</f>
        <v>0</v>
      </c>
      <c r="BJ188" s="16" t="s">
        <v>86</v>
      </c>
      <c r="BK188" s="235">
        <f>ROUND(I188*H188,2)</f>
        <v>0</v>
      </c>
      <c r="BL188" s="16" t="s">
        <v>138</v>
      </c>
      <c r="BM188" s="234" t="s">
        <v>267</v>
      </c>
    </row>
    <row r="189" s="1" customFormat="1">
      <c r="B189" s="37"/>
      <c r="C189" s="38"/>
      <c r="D189" s="236" t="s">
        <v>140</v>
      </c>
      <c r="E189" s="38"/>
      <c r="F189" s="237" t="s">
        <v>268</v>
      </c>
      <c r="G189" s="38"/>
      <c r="H189" s="38"/>
      <c r="I189" s="138"/>
      <c r="J189" s="38"/>
      <c r="K189" s="38"/>
      <c r="L189" s="42"/>
      <c r="M189" s="238"/>
      <c r="N189" s="85"/>
      <c r="O189" s="85"/>
      <c r="P189" s="85"/>
      <c r="Q189" s="85"/>
      <c r="R189" s="85"/>
      <c r="S189" s="85"/>
      <c r="T189" s="86"/>
      <c r="AT189" s="16" t="s">
        <v>140</v>
      </c>
      <c r="AU189" s="16" t="s">
        <v>88</v>
      </c>
    </row>
    <row r="190" s="12" customFormat="1">
      <c r="B190" s="239"/>
      <c r="C190" s="240"/>
      <c r="D190" s="236" t="s">
        <v>142</v>
      </c>
      <c r="E190" s="241" t="s">
        <v>1</v>
      </c>
      <c r="F190" s="242" t="s">
        <v>269</v>
      </c>
      <c r="G190" s="240"/>
      <c r="H190" s="243">
        <v>73.5</v>
      </c>
      <c r="I190" s="244"/>
      <c r="J190" s="240"/>
      <c r="K190" s="240"/>
      <c r="L190" s="245"/>
      <c r="M190" s="246"/>
      <c r="N190" s="247"/>
      <c r="O190" s="247"/>
      <c r="P190" s="247"/>
      <c r="Q190" s="247"/>
      <c r="R190" s="247"/>
      <c r="S190" s="247"/>
      <c r="T190" s="248"/>
      <c r="AT190" s="249" t="s">
        <v>142</v>
      </c>
      <c r="AU190" s="249" t="s">
        <v>88</v>
      </c>
      <c r="AV190" s="12" t="s">
        <v>88</v>
      </c>
      <c r="AW190" s="12" t="s">
        <v>34</v>
      </c>
      <c r="AX190" s="12" t="s">
        <v>86</v>
      </c>
      <c r="AY190" s="249" t="s">
        <v>131</v>
      </c>
    </row>
    <row r="191" s="1" customFormat="1" ht="24" customHeight="1">
      <c r="B191" s="37"/>
      <c r="C191" s="223" t="s">
        <v>270</v>
      </c>
      <c r="D191" s="223" t="s">
        <v>133</v>
      </c>
      <c r="E191" s="224" t="s">
        <v>271</v>
      </c>
      <c r="F191" s="225" t="s">
        <v>272</v>
      </c>
      <c r="G191" s="226" t="s">
        <v>181</v>
      </c>
      <c r="H191" s="227">
        <v>21.734999999999999</v>
      </c>
      <c r="I191" s="228"/>
      <c r="J191" s="229">
        <f>ROUND(I191*H191,2)</f>
        <v>0</v>
      </c>
      <c r="K191" s="225" t="s">
        <v>137</v>
      </c>
      <c r="L191" s="42"/>
      <c r="M191" s="230" t="s">
        <v>1</v>
      </c>
      <c r="N191" s="231" t="s">
        <v>43</v>
      </c>
      <c r="O191" s="85"/>
      <c r="P191" s="232">
        <f>O191*H191</f>
        <v>0</v>
      </c>
      <c r="Q191" s="232">
        <v>2.4327899999999998</v>
      </c>
      <c r="R191" s="232">
        <f>Q191*H191</f>
        <v>52.876690649999993</v>
      </c>
      <c r="S191" s="232">
        <v>0</v>
      </c>
      <c r="T191" s="233">
        <f>S191*H191</f>
        <v>0</v>
      </c>
      <c r="AR191" s="234" t="s">
        <v>138</v>
      </c>
      <c r="AT191" s="234" t="s">
        <v>133</v>
      </c>
      <c r="AU191" s="234" t="s">
        <v>88</v>
      </c>
      <c r="AY191" s="16" t="s">
        <v>131</v>
      </c>
      <c r="BE191" s="235">
        <f>IF(N191="základní",J191,0)</f>
        <v>0</v>
      </c>
      <c r="BF191" s="235">
        <f>IF(N191="snížená",J191,0)</f>
        <v>0</v>
      </c>
      <c r="BG191" s="235">
        <f>IF(N191="zákl. přenesená",J191,0)</f>
        <v>0</v>
      </c>
      <c r="BH191" s="235">
        <f>IF(N191="sníž. přenesená",J191,0)</f>
        <v>0</v>
      </c>
      <c r="BI191" s="235">
        <f>IF(N191="nulová",J191,0)</f>
        <v>0</v>
      </c>
      <c r="BJ191" s="16" t="s">
        <v>86</v>
      </c>
      <c r="BK191" s="235">
        <f>ROUND(I191*H191,2)</f>
        <v>0</v>
      </c>
      <c r="BL191" s="16" t="s">
        <v>138</v>
      </c>
      <c r="BM191" s="234" t="s">
        <v>273</v>
      </c>
    </row>
    <row r="192" s="1" customFormat="1" ht="60" customHeight="1">
      <c r="B192" s="37"/>
      <c r="C192" s="223" t="s">
        <v>274</v>
      </c>
      <c r="D192" s="223" t="s">
        <v>133</v>
      </c>
      <c r="E192" s="224" t="s">
        <v>275</v>
      </c>
      <c r="F192" s="225" t="s">
        <v>276</v>
      </c>
      <c r="G192" s="226" t="s">
        <v>277</v>
      </c>
      <c r="H192" s="227">
        <v>80</v>
      </c>
      <c r="I192" s="228"/>
      <c r="J192" s="229">
        <f>ROUND(I192*H192,2)</f>
        <v>0</v>
      </c>
      <c r="K192" s="225" t="s">
        <v>1</v>
      </c>
      <c r="L192" s="42"/>
      <c r="M192" s="230" t="s">
        <v>1</v>
      </c>
      <c r="N192" s="231" t="s">
        <v>43</v>
      </c>
      <c r="O192" s="85"/>
      <c r="P192" s="232">
        <f>O192*H192</f>
        <v>0</v>
      </c>
      <c r="Q192" s="232">
        <v>0.080329999999999999</v>
      </c>
      <c r="R192" s="232">
        <f>Q192*H192</f>
        <v>6.4264000000000001</v>
      </c>
      <c r="S192" s="232">
        <v>0</v>
      </c>
      <c r="T192" s="233">
        <f>S192*H192</f>
        <v>0</v>
      </c>
      <c r="AR192" s="234" t="s">
        <v>138</v>
      </c>
      <c r="AT192" s="234" t="s">
        <v>133</v>
      </c>
      <c r="AU192" s="234" t="s">
        <v>88</v>
      </c>
      <c r="AY192" s="16" t="s">
        <v>131</v>
      </c>
      <c r="BE192" s="235">
        <f>IF(N192="základní",J192,0)</f>
        <v>0</v>
      </c>
      <c r="BF192" s="235">
        <f>IF(N192="snížená",J192,0)</f>
        <v>0</v>
      </c>
      <c r="BG192" s="235">
        <f>IF(N192="zákl. přenesená",J192,0)</f>
        <v>0</v>
      </c>
      <c r="BH192" s="235">
        <f>IF(N192="sníž. přenesená",J192,0)</f>
        <v>0</v>
      </c>
      <c r="BI192" s="235">
        <f>IF(N192="nulová",J192,0)</f>
        <v>0</v>
      </c>
      <c r="BJ192" s="16" t="s">
        <v>86</v>
      </c>
      <c r="BK192" s="235">
        <f>ROUND(I192*H192,2)</f>
        <v>0</v>
      </c>
      <c r="BL192" s="16" t="s">
        <v>138</v>
      </c>
      <c r="BM192" s="234" t="s">
        <v>278</v>
      </c>
    </row>
    <row r="193" s="1" customFormat="1">
      <c r="B193" s="37"/>
      <c r="C193" s="38"/>
      <c r="D193" s="236" t="s">
        <v>140</v>
      </c>
      <c r="E193" s="38"/>
      <c r="F193" s="237" t="s">
        <v>279</v>
      </c>
      <c r="G193" s="38"/>
      <c r="H193" s="38"/>
      <c r="I193" s="138"/>
      <c r="J193" s="38"/>
      <c r="K193" s="38"/>
      <c r="L193" s="42"/>
      <c r="M193" s="238"/>
      <c r="N193" s="85"/>
      <c r="O193" s="85"/>
      <c r="P193" s="85"/>
      <c r="Q193" s="85"/>
      <c r="R193" s="85"/>
      <c r="S193" s="85"/>
      <c r="T193" s="86"/>
      <c r="AT193" s="16" t="s">
        <v>140</v>
      </c>
      <c r="AU193" s="16" t="s">
        <v>88</v>
      </c>
    </row>
    <row r="194" s="13" customFormat="1">
      <c r="B194" s="250"/>
      <c r="C194" s="251"/>
      <c r="D194" s="236" t="s">
        <v>142</v>
      </c>
      <c r="E194" s="252" t="s">
        <v>1</v>
      </c>
      <c r="F194" s="253" t="s">
        <v>205</v>
      </c>
      <c r="G194" s="251"/>
      <c r="H194" s="252" t="s">
        <v>1</v>
      </c>
      <c r="I194" s="254"/>
      <c r="J194" s="251"/>
      <c r="K194" s="251"/>
      <c r="L194" s="255"/>
      <c r="M194" s="256"/>
      <c r="N194" s="257"/>
      <c r="O194" s="257"/>
      <c r="P194" s="257"/>
      <c r="Q194" s="257"/>
      <c r="R194" s="257"/>
      <c r="S194" s="257"/>
      <c r="T194" s="258"/>
      <c r="AT194" s="259" t="s">
        <v>142</v>
      </c>
      <c r="AU194" s="259" t="s">
        <v>88</v>
      </c>
      <c r="AV194" s="13" t="s">
        <v>86</v>
      </c>
      <c r="AW194" s="13" t="s">
        <v>34</v>
      </c>
      <c r="AX194" s="13" t="s">
        <v>78</v>
      </c>
      <c r="AY194" s="259" t="s">
        <v>131</v>
      </c>
    </row>
    <row r="195" s="12" customFormat="1">
      <c r="B195" s="239"/>
      <c r="C195" s="240"/>
      <c r="D195" s="236" t="s">
        <v>142</v>
      </c>
      <c r="E195" s="241" t="s">
        <v>1</v>
      </c>
      <c r="F195" s="242" t="s">
        <v>280</v>
      </c>
      <c r="G195" s="240"/>
      <c r="H195" s="243">
        <v>32</v>
      </c>
      <c r="I195" s="244"/>
      <c r="J195" s="240"/>
      <c r="K195" s="240"/>
      <c r="L195" s="245"/>
      <c r="M195" s="246"/>
      <c r="N195" s="247"/>
      <c r="O195" s="247"/>
      <c r="P195" s="247"/>
      <c r="Q195" s="247"/>
      <c r="R195" s="247"/>
      <c r="S195" s="247"/>
      <c r="T195" s="248"/>
      <c r="AT195" s="249" t="s">
        <v>142</v>
      </c>
      <c r="AU195" s="249" t="s">
        <v>88</v>
      </c>
      <c r="AV195" s="12" t="s">
        <v>88</v>
      </c>
      <c r="AW195" s="12" t="s">
        <v>34</v>
      </c>
      <c r="AX195" s="12" t="s">
        <v>78</v>
      </c>
      <c r="AY195" s="249" t="s">
        <v>131</v>
      </c>
    </row>
    <row r="196" s="13" customFormat="1">
      <c r="B196" s="250"/>
      <c r="C196" s="251"/>
      <c r="D196" s="236" t="s">
        <v>142</v>
      </c>
      <c r="E196" s="252" t="s">
        <v>1</v>
      </c>
      <c r="F196" s="253" t="s">
        <v>207</v>
      </c>
      <c r="G196" s="251"/>
      <c r="H196" s="252" t="s">
        <v>1</v>
      </c>
      <c r="I196" s="254"/>
      <c r="J196" s="251"/>
      <c r="K196" s="251"/>
      <c r="L196" s="255"/>
      <c r="M196" s="256"/>
      <c r="N196" s="257"/>
      <c r="O196" s="257"/>
      <c r="P196" s="257"/>
      <c r="Q196" s="257"/>
      <c r="R196" s="257"/>
      <c r="S196" s="257"/>
      <c r="T196" s="258"/>
      <c r="AT196" s="259" t="s">
        <v>142</v>
      </c>
      <c r="AU196" s="259" t="s">
        <v>88</v>
      </c>
      <c r="AV196" s="13" t="s">
        <v>86</v>
      </c>
      <c r="AW196" s="13" t="s">
        <v>34</v>
      </c>
      <c r="AX196" s="13" t="s">
        <v>78</v>
      </c>
      <c r="AY196" s="259" t="s">
        <v>131</v>
      </c>
    </row>
    <row r="197" s="12" customFormat="1">
      <c r="B197" s="239"/>
      <c r="C197" s="240"/>
      <c r="D197" s="236" t="s">
        <v>142</v>
      </c>
      <c r="E197" s="241" t="s">
        <v>1</v>
      </c>
      <c r="F197" s="242" t="s">
        <v>281</v>
      </c>
      <c r="G197" s="240"/>
      <c r="H197" s="243">
        <v>48</v>
      </c>
      <c r="I197" s="244"/>
      <c r="J197" s="240"/>
      <c r="K197" s="240"/>
      <c r="L197" s="245"/>
      <c r="M197" s="246"/>
      <c r="N197" s="247"/>
      <c r="O197" s="247"/>
      <c r="P197" s="247"/>
      <c r="Q197" s="247"/>
      <c r="R197" s="247"/>
      <c r="S197" s="247"/>
      <c r="T197" s="248"/>
      <c r="AT197" s="249" t="s">
        <v>142</v>
      </c>
      <c r="AU197" s="249" t="s">
        <v>88</v>
      </c>
      <c r="AV197" s="12" t="s">
        <v>88</v>
      </c>
      <c r="AW197" s="12" t="s">
        <v>34</v>
      </c>
      <c r="AX197" s="12" t="s">
        <v>78</v>
      </c>
      <c r="AY197" s="249" t="s">
        <v>131</v>
      </c>
    </row>
    <row r="198" s="14" customFormat="1">
      <c r="B198" s="260"/>
      <c r="C198" s="261"/>
      <c r="D198" s="236" t="s">
        <v>142</v>
      </c>
      <c r="E198" s="262" t="s">
        <v>1</v>
      </c>
      <c r="F198" s="263" t="s">
        <v>211</v>
      </c>
      <c r="G198" s="261"/>
      <c r="H198" s="264">
        <v>80</v>
      </c>
      <c r="I198" s="265"/>
      <c r="J198" s="261"/>
      <c r="K198" s="261"/>
      <c r="L198" s="266"/>
      <c r="M198" s="267"/>
      <c r="N198" s="268"/>
      <c r="O198" s="268"/>
      <c r="P198" s="268"/>
      <c r="Q198" s="268"/>
      <c r="R198" s="268"/>
      <c r="S198" s="268"/>
      <c r="T198" s="269"/>
      <c r="AT198" s="270" t="s">
        <v>142</v>
      </c>
      <c r="AU198" s="270" t="s">
        <v>88</v>
      </c>
      <c r="AV198" s="14" t="s">
        <v>138</v>
      </c>
      <c r="AW198" s="14" t="s">
        <v>34</v>
      </c>
      <c r="AX198" s="14" t="s">
        <v>86</v>
      </c>
      <c r="AY198" s="270" t="s">
        <v>131</v>
      </c>
    </row>
    <row r="199" s="11" customFormat="1" ht="22.8" customHeight="1">
      <c r="B199" s="207"/>
      <c r="C199" s="208"/>
      <c r="D199" s="209" t="s">
        <v>77</v>
      </c>
      <c r="E199" s="221" t="s">
        <v>159</v>
      </c>
      <c r="F199" s="221" t="s">
        <v>282</v>
      </c>
      <c r="G199" s="208"/>
      <c r="H199" s="208"/>
      <c r="I199" s="211"/>
      <c r="J199" s="222">
        <f>BK199</f>
        <v>0</v>
      </c>
      <c r="K199" s="208"/>
      <c r="L199" s="213"/>
      <c r="M199" s="214"/>
      <c r="N199" s="215"/>
      <c r="O199" s="215"/>
      <c r="P199" s="216">
        <f>SUM(P200:P201)</f>
        <v>0</v>
      </c>
      <c r="Q199" s="215"/>
      <c r="R199" s="216">
        <f>SUM(R200:R201)</f>
        <v>1.0068519999999999</v>
      </c>
      <c r="S199" s="215"/>
      <c r="T199" s="217">
        <f>SUM(T200:T201)</f>
        <v>0</v>
      </c>
      <c r="AR199" s="218" t="s">
        <v>86</v>
      </c>
      <c r="AT199" s="219" t="s">
        <v>77</v>
      </c>
      <c r="AU199" s="219" t="s">
        <v>86</v>
      </c>
      <c r="AY199" s="218" t="s">
        <v>131</v>
      </c>
      <c r="BK199" s="220">
        <f>SUM(BK200:BK201)</f>
        <v>0</v>
      </c>
    </row>
    <row r="200" s="1" customFormat="1" ht="36" customHeight="1">
      <c r="B200" s="37"/>
      <c r="C200" s="223" t="s">
        <v>283</v>
      </c>
      <c r="D200" s="223" t="s">
        <v>133</v>
      </c>
      <c r="E200" s="224" t="s">
        <v>284</v>
      </c>
      <c r="F200" s="225" t="s">
        <v>285</v>
      </c>
      <c r="G200" s="226" t="s">
        <v>136</v>
      </c>
      <c r="H200" s="227">
        <v>7.7000000000000002</v>
      </c>
      <c r="I200" s="228"/>
      <c r="J200" s="229">
        <f>ROUND(I200*H200,2)</f>
        <v>0</v>
      </c>
      <c r="K200" s="225" t="s">
        <v>137</v>
      </c>
      <c r="L200" s="42"/>
      <c r="M200" s="230" t="s">
        <v>1</v>
      </c>
      <c r="N200" s="231" t="s">
        <v>43</v>
      </c>
      <c r="O200" s="85"/>
      <c r="P200" s="232">
        <f>O200*H200</f>
        <v>0</v>
      </c>
      <c r="Q200" s="232">
        <v>0.13075999999999999</v>
      </c>
      <c r="R200" s="232">
        <f>Q200*H200</f>
        <v>1.0068519999999999</v>
      </c>
      <c r="S200" s="232">
        <v>0</v>
      </c>
      <c r="T200" s="233">
        <f>S200*H200</f>
        <v>0</v>
      </c>
      <c r="AR200" s="234" t="s">
        <v>138</v>
      </c>
      <c r="AT200" s="234" t="s">
        <v>133</v>
      </c>
      <c r="AU200" s="234" t="s">
        <v>88</v>
      </c>
      <c r="AY200" s="16" t="s">
        <v>131</v>
      </c>
      <c r="BE200" s="235">
        <f>IF(N200="základní",J200,0)</f>
        <v>0</v>
      </c>
      <c r="BF200" s="235">
        <f>IF(N200="snížená",J200,0)</f>
        <v>0</v>
      </c>
      <c r="BG200" s="235">
        <f>IF(N200="zákl. přenesená",J200,0)</f>
        <v>0</v>
      </c>
      <c r="BH200" s="235">
        <f>IF(N200="sníž. přenesená",J200,0)</f>
        <v>0</v>
      </c>
      <c r="BI200" s="235">
        <f>IF(N200="nulová",J200,0)</f>
        <v>0</v>
      </c>
      <c r="BJ200" s="16" t="s">
        <v>86</v>
      </c>
      <c r="BK200" s="235">
        <f>ROUND(I200*H200,2)</f>
        <v>0</v>
      </c>
      <c r="BL200" s="16" t="s">
        <v>138</v>
      </c>
      <c r="BM200" s="234" t="s">
        <v>286</v>
      </c>
    </row>
    <row r="201" s="12" customFormat="1">
      <c r="B201" s="239"/>
      <c r="C201" s="240"/>
      <c r="D201" s="236" t="s">
        <v>142</v>
      </c>
      <c r="E201" s="241" t="s">
        <v>1</v>
      </c>
      <c r="F201" s="242" t="s">
        <v>287</v>
      </c>
      <c r="G201" s="240"/>
      <c r="H201" s="243">
        <v>7.7000000000000002</v>
      </c>
      <c r="I201" s="244"/>
      <c r="J201" s="240"/>
      <c r="K201" s="240"/>
      <c r="L201" s="245"/>
      <c r="M201" s="246"/>
      <c r="N201" s="247"/>
      <c r="O201" s="247"/>
      <c r="P201" s="247"/>
      <c r="Q201" s="247"/>
      <c r="R201" s="247"/>
      <c r="S201" s="247"/>
      <c r="T201" s="248"/>
      <c r="AT201" s="249" t="s">
        <v>142</v>
      </c>
      <c r="AU201" s="249" t="s">
        <v>88</v>
      </c>
      <c r="AV201" s="12" t="s">
        <v>88</v>
      </c>
      <c r="AW201" s="12" t="s">
        <v>34</v>
      </c>
      <c r="AX201" s="12" t="s">
        <v>86</v>
      </c>
      <c r="AY201" s="249" t="s">
        <v>131</v>
      </c>
    </row>
    <row r="202" s="11" customFormat="1" ht="22.8" customHeight="1">
      <c r="B202" s="207"/>
      <c r="C202" s="208"/>
      <c r="D202" s="209" t="s">
        <v>77</v>
      </c>
      <c r="E202" s="221" t="s">
        <v>174</v>
      </c>
      <c r="F202" s="221" t="s">
        <v>288</v>
      </c>
      <c r="G202" s="208"/>
      <c r="H202" s="208"/>
      <c r="I202" s="211"/>
      <c r="J202" s="222">
        <f>BK202</f>
        <v>0</v>
      </c>
      <c r="K202" s="208"/>
      <c r="L202" s="213"/>
      <c r="M202" s="214"/>
      <c r="N202" s="215"/>
      <c r="O202" s="215"/>
      <c r="P202" s="216">
        <f>SUM(P203:P206)</f>
        <v>0</v>
      </c>
      <c r="Q202" s="215"/>
      <c r="R202" s="216">
        <f>SUM(R203:R206)</f>
        <v>0</v>
      </c>
      <c r="S202" s="215"/>
      <c r="T202" s="217">
        <f>SUM(T203:T206)</f>
        <v>63.207900000000002</v>
      </c>
      <c r="AR202" s="218" t="s">
        <v>86</v>
      </c>
      <c r="AT202" s="219" t="s">
        <v>77</v>
      </c>
      <c r="AU202" s="219" t="s">
        <v>86</v>
      </c>
      <c r="AY202" s="218" t="s">
        <v>131</v>
      </c>
      <c r="BK202" s="220">
        <f>SUM(BK203:BK206)</f>
        <v>0</v>
      </c>
    </row>
    <row r="203" s="1" customFormat="1" ht="72" customHeight="1">
      <c r="B203" s="37"/>
      <c r="C203" s="223" t="s">
        <v>289</v>
      </c>
      <c r="D203" s="223" t="s">
        <v>133</v>
      </c>
      <c r="E203" s="224" t="s">
        <v>290</v>
      </c>
      <c r="F203" s="225" t="s">
        <v>291</v>
      </c>
      <c r="G203" s="226" t="s">
        <v>136</v>
      </c>
      <c r="H203" s="227">
        <v>7.7000000000000002</v>
      </c>
      <c r="I203" s="228"/>
      <c r="J203" s="229">
        <f>ROUND(I203*H203,2)</f>
        <v>0</v>
      </c>
      <c r="K203" s="225" t="s">
        <v>137</v>
      </c>
      <c r="L203" s="42"/>
      <c r="M203" s="230" t="s">
        <v>1</v>
      </c>
      <c r="N203" s="231" t="s">
        <v>43</v>
      </c>
      <c r="O203" s="85"/>
      <c r="P203" s="232">
        <f>O203*H203</f>
        <v>0</v>
      </c>
      <c r="Q203" s="232">
        <v>0</v>
      </c>
      <c r="R203" s="232">
        <f>Q203*H203</f>
        <v>0</v>
      </c>
      <c r="S203" s="232">
        <v>0.027</v>
      </c>
      <c r="T203" s="233">
        <f>S203*H203</f>
        <v>0.2079</v>
      </c>
      <c r="AR203" s="234" t="s">
        <v>138</v>
      </c>
      <c r="AT203" s="234" t="s">
        <v>133</v>
      </c>
      <c r="AU203" s="234" t="s">
        <v>88</v>
      </c>
      <c r="AY203" s="16" t="s">
        <v>131</v>
      </c>
      <c r="BE203" s="235">
        <f>IF(N203="základní",J203,0)</f>
        <v>0</v>
      </c>
      <c r="BF203" s="235">
        <f>IF(N203="snížená",J203,0)</f>
        <v>0</v>
      </c>
      <c r="BG203" s="235">
        <f>IF(N203="zákl. přenesená",J203,0)</f>
        <v>0</v>
      </c>
      <c r="BH203" s="235">
        <f>IF(N203="sníž. přenesená",J203,0)</f>
        <v>0</v>
      </c>
      <c r="BI203" s="235">
        <f>IF(N203="nulová",J203,0)</f>
        <v>0</v>
      </c>
      <c r="BJ203" s="16" t="s">
        <v>86</v>
      </c>
      <c r="BK203" s="235">
        <f>ROUND(I203*H203,2)</f>
        <v>0</v>
      </c>
      <c r="BL203" s="16" t="s">
        <v>138</v>
      </c>
      <c r="BM203" s="234" t="s">
        <v>292</v>
      </c>
    </row>
    <row r="204" s="12" customFormat="1">
      <c r="B204" s="239"/>
      <c r="C204" s="240"/>
      <c r="D204" s="236" t="s">
        <v>142</v>
      </c>
      <c r="E204" s="241" t="s">
        <v>1</v>
      </c>
      <c r="F204" s="242" t="s">
        <v>287</v>
      </c>
      <c r="G204" s="240"/>
      <c r="H204" s="243">
        <v>7.7000000000000002</v>
      </c>
      <c r="I204" s="244"/>
      <c r="J204" s="240"/>
      <c r="K204" s="240"/>
      <c r="L204" s="245"/>
      <c r="M204" s="246"/>
      <c r="N204" s="247"/>
      <c r="O204" s="247"/>
      <c r="P204" s="247"/>
      <c r="Q204" s="247"/>
      <c r="R204" s="247"/>
      <c r="S204" s="247"/>
      <c r="T204" s="248"/>
      <c r="AT204" s="249" t="s">
        <v>142</v>
      </c>
      <c r="AU204" s="249" t="s">
        <v>88</v>
      </c>
      <c r="AV204" s="12" t="s">
        <v>88</v>
      </c>
      <c r="AW204" s="12" t="s">
        <v>34</v>
      </c>
      <c r="AX204" s="12" t="s">
        <v>86</v>
      </c>
      <c r="AY204" s="249" t="s">
        <v>131</v>
      </c>
    </row>
    <row r="205" s="1" customFormat="1" ht="24" customHeight="1">
      <c r="B205" s="37"/>
      <c r="C205" s="223" t="s">
        <v>293</v>
      </c>
      <c r="D205" s="223" t="s">
        <v>133</v>
      </c>
      <c r="E205" s="224" t="s">
        <v>294</v>
      </c>
      <c r="F205" s="225" t="s">
        <v>295</v>
      </c>
      <c r="G205" s="226" t="s">
        <v>181</v>
      </c>
      <c r="H205" s="227">
        <v>25.199999999999999</v>
      </c>
      <c r="I205" s="228"/>
      <c r="J205" s="229">
        <f>ROUND(I205*H205,2)</f>
        <v>0</v>
      </c>
      <c r="K205" s="225" t="s">
        <v>137</v>
      </c>
      <c r="L205" s="42"/>
      <c r="M205" s="230" t="s">
        <v>1</v>
      </c>
      <c r="N205" s="231" t="s">
        <v>43</v>
      </c>
      <c r="O205" s="85"/>
      <c r="P205" s="232">
        <f>O205*H205</f>
        <v>0</v>
      </c>
      <c r="Q205" s="232">
        <v>0</v>
      </c>
      <c r="R205" s="232">
        <f>Q205*H205</f>
        <v>0</v>
      </c>
      <c r="S205" s="232">
        <v>2.5</v>
      </c>
      <c r="T205" s="233">
        <f>S205*H205</f>
        <v>63</v>
      </c>
      <c r="AR205" s="234" t="s">
        <v>138</v>
      </c>
      <c r="AT205" s="234" t="s">
        <v>133</v>
      </c>
      <c r="AU205" s="234" t="s">
        <v>88</v>
      </c>
      <c r="AY205" s="16" t="s">
        <v>131</v>
      </c>
      <c r="BE205" s="235">
        <f>IF(N205="základní",J205,0)</f>
        <v>0</v>
      </c>
      <c r="BF205" s="235">
        <f>IF(N205="snížená",J205,0)</f>
        <v>0</v>
      </c>
      <c r="BG205" s="235">
        <f>IF(N205="zákl. přenesená",J205,0)</f>
        <v>0</v>
      </c>
      <c r="BH205" s="235">
        <f>IF(N205="sníž. přenesená",J205,0)</f>
        <v>0</v>
      </c>
      <c r="BI205" s="235">
        <f>IF(N205="nulová",J205,0)</f>
        <v>0</v>
      </c>
      <c r="BJ205" s="16" t="s">
        <v>86</v>
      </c>
      <c r="BK205" s="235">
        <f>ROUND(I205*H205,2)</f>
        <v>0</v>
      </c>
      <c r="BL205" s="16" t="s">
        <v>138</v>
      </c>
      <c r="BM205" s="234" t="s">
        <v>296</v>
      </c>
    </row>
    <row r="206" s="12" customFormat="1">
      <c r="B206" s="239"/>
      <c r="C206" s="240"/>
      <c r="D206" s="236" t="s">
        <v>142</v>
      </c>
      <c r="E206" s="241" t="s">
        <v>1</v>
      </c>
      <c r="F206" s="242" t="s">
        <v>297</v>
      </c>
      <c r="G206" s="240"/>
      <c r="H206" s="243">
        <v>25.199999999999999</v>
      </c>
      <c r="I206" s="244"/>
      <c r="J206" s="240"/>
      <c r="K206" s="240"/>
      <c r="L206" s="245"/>
      <c r="M206" s="246"/>
      <c r="N206" s="247"/>
      <c r="O206" s="247"/>
      <c r="P206" s="247"/>
      <c r="Q206" s="247"/>
      <c r="R206" s="247"/>
      <c r="S206" s="247"/>
      <c r="T206" s="248"/>
      <c r="AT206" s="249" t="s">
        <v>142</v>
      </c>
      <c r="AU206" s="249" t="s">
        <v>88</v>
      </c>
      <c r="AV206" s="12" t="s">
        <v>88</v>
      </c>
      <c r="AW206" s="12" t="s">
        <v>34</v>
      </c>
      <c r="AX206" s="12" t="s">
        <v>86</v>
      </c>
      <c r="AY206" s="249" t="s">
        <v>131</v>
      </c>
    </row>
    <row r="207" s="11" customFormat="1" ht="22.8" customHeight="1">
      <c r="B207" s="207"/>
      <c r="C207" s="208"/>
      <c r="D207" s="209" t="s">
        <v>77</v>
      </c>
      <c r="E207" s="221" t="s">
        <v>298</v>
      </c>
      <c r="F207" s="221" t="s">
        <v>299</v>
      </c>
      <c r="G207" s="208"/>
      <c r="H207" s="208"/>
      <c r="I207" s="211"/>
      <c r="J207" s="222">
        <f>BK207</f>
        <v>0</v>
      </c>
      <c r="K207" s="208"/>
      <c r="L207" s="213"/>
      <c r="M207" s="214"/>
      <c r="N207" s="215"/>
      <c r="O207" s="215"/>
      <c r="P207" s="216">
        <f>SUM(P208:P211)</f>
        <v>0</v>
      </c>
      <c r="Q207" s="215"/>
      <c r="R207" s="216">
        <f>SUM(R208:R211)</f>
        <v>0</v>
      </c>
      <c r="S207" s="215"/>
      <c r="T207" s="217">
        <f>SUM(T208:T211)</f>
        <v>0</v>
      </c>
      <c r="AR207" s="218" t="s">
        <v>86</v>
      </c>
      <c r="AT207" s="219" t="s">
        <v>77</v>
      </c>
      <c r="AU207" s="219" t="s">
        <v>86</v>
      </c>
      <c r="AY207" s="218" t="s">
        <v>131</v>
      </c>
      <c r="BK207" s="220">
        <f>SUM(BK208:BK211)</f>
        <v>0</v>
      </c>
    </row>
    <row r="208" s="1" customFormat="1" ht="36" customHeight="1">
      <c r="B208" s="37"/>
      <c r="C208" s="223" t="s">
        <v>300</v>
      </c>
      <c r="D208" s="223" t="s">
        <v>133</v>
      </c>
      <c r="E208" s="224" t="s">
        <v>301</v>
      </c>
      <c r="F208" s="225" t="s">
        <v>302</v>
      </c>
      <c r="G208" s="226" t="s">
        <v>219</v>
      </c>
      <c r="H208" s="227">
        <v>0.20799999999999999</v>
      </c>
      <c r="I208" s="228"/>
      <c r="J208" s="229">
        <f>ROUND(I208*H208,2)</f>
        <v>0</v>
      </c>
      <c r="K208" s="225" t="s">
        <v>137</v>
      </c>
      <c r="L208" s="42"/>
      <c r="M208" s="230" t="s">
        <v>1</v>
      </c>
      <c r="N208" s="231" t="s">
        <v>43</v>
      </c>
      <c r="O208" s="85"/>
      <c r="P208" s="232">
        <f>O208*H208</f>
        <v>0</v>
      </c>
      <c r="Q208" s="232">
        <v>0</v>
      </c>
      <c r="R208" s="232">
        <f>Q208*H208</f>
        <v>0</v>
      </c>
      <c r="S208" s="232">
        <v>0</v>
      </c>
      <c r="T208" s="233">
        <f>S208*H208</f>
        <v>0</v>
      </c>
      <c r="AR208" s="234" t="s">
        <v>138</v>
      </c>
      <c r="AT208" s="234" t="s">
        <v>133</v>
      </c>
      <c r="AU208" s="234" t="s">
        <v>88</v>
      </c>
      <c r="AY208" s="16" t="s">
        <v>131</v>
      </c>
      <c r="BE208" s="235">
        <f>IF(N208="základní",J208,0)</f>
        <v>0</v>
      </c>
      <c r="BF208" s="235">
        <f>IF(N208="snížená",J208,0)</f>
        <v>0</v>
      </c>
      <c r="BG208" s="235">
        <f>IF(N208="zákl. přenesená",J208,0)</f>
        <v>0</v>
      </c>
      <c r="BH208" s="235">
        <f>IF(N208="sníž. přenesená",J208,0)</f>
        <v>0</v>
      </c>
      <c r="BI208" s="235">
        <f>IF(N208="nulová",J208,0)</f>
        <v>0</v>
      </c>
      <c r="BJ208" s="16" t="s">
        <v>86</v>
      </c>
      <c r="BK208" s="235">
        <f>ROUND(I208*H208,2)</f>
        <v>0</v>
      </c>
      <c r="BL208" s="16" t="s">
        <v>138</v>
      </c>
      <c r="BM208" s="234" t="s">
        <v>303</v>
      </c>
    </row>
    <row r="209" s="1" customFormat="1" ht="36" customHeight="1">
      <c r="B209" s="37"/>
      <c r="C209" s="223" t="s">
        <v>304</v>
      </c>
      <c r="D209" s="223" t="s">
        <v>133</v>
      </c>
      <c r="E209" s="224" t="s">
        <v>305</v>
      </c>
      <c r="F209" s="225" t="s">
        <v>306</v>
      </c>
      <c r="G209" s="226" t="s">
        <v>219</v>
      </c>
      <c r="H209" s="227">
        <v>0.20799999999999999</v>
      </c>
      <c r="I209" s="228"/>
      <c r="J209" s="229">
        <f>ROUND(I209*H209,2)</f>
        <v>0</v>
      </c>
      <c r="K209" s="225" t="s">
        <v>137</v>
      </c>
      <c r="L209" s="42"/>
      <c r="M209" s="230" t="s">
        <v>1</v>
      </c>
      <c r="N209" s="231" t="s">
        <v>43</v>
      </c>
      <c r="O209" s="85"/>
      <c r="P209" s="232">
        <f>O209*H209</f>
        <v>0</v>
      </c>
      <c r="Q209" s="232">
        <v>0</v>
      </c>
      <c r="R209" s="232">
        <f>Q209*H209</f>
        <v>0</v>
      </c>
      <c r="S209" s="232">
        <v>0</v>
      </c>
      <c r="T209" s="233">
        <f>S209*H209</f>
        <v>0</v>
      </c>
      <c r="AR209" s="234" t="s">
        <v>138</v>
      </c>
      <c r="AT209" s="234" t="s">
        <v>133</v>
      </c>
      <c r="AU209" s="234" t="s">
        <v>88</v>
      </c>
      <c r="AY209" s="16" t="s">
        <v>131</v>
      </c>
      <c r="BE209" s="235">
        <f>IF(N209="základní",J209,0)</f>
        <v>0</v>
      </c>
      <c r="BF209" s="235">
        <f>IF(N209="snížená",J209,0)</f>
        <v>0</v>
      </c>
      <c r="BG209" s="235">
        <f>IF(N209="zákl. přenesená",J209,0)</f>
        <v>0</v>
      </c>
      <c r="BH209" s="235">
        <f>IF(N209="sníž. přenesená",J209,0)</f>
        <v>0</v>
      </c>
      <c r="BI209" s="235">
        <f>IF(N209="nulová",J209,0)</f>
        <v>0</v>
      </c>
      <c r="BJ209" s="16" t="s">
        <v>86</v>
      </c>
      <c r="BK209" s="235">
        <f>ROUND(I209*H209,2)</f>
        <v>0</v>
      </c>
      <c r="BL209" s="16" t="s">
        <v>138</v>
      </c>
      <c r="BM209" s="234" t="s">
        <v>307</v>
      </c>
    </row>
    <row r="210" s="1" customFormat="1" ht="48" customHeight="1">
      <c r="B210" s="37"/>
      <c r="C210" s="223" t="s">
        <v>308</v>
      </c>
      <c r="D210" s="223" t="s">
        <v>133</v>
      </c>
      <c r="E210" s="224" t="s">
        <v>309</v>
      </c>
      <c r="F210" s="225" t="s">
        <v>310</v>
      </c>
      <c r="G210" s="226" t="s">
        <v>219</v>
      </c>
      <c r="H210" s="227">
        <v>1.8720000000000001</v>
      </c>
      <c r="I210" s="228"/>
      <c r="J210" s="229">
        <f>ROUND(I210*H210,2)</f>
        <v>0</v>
      </c>
      <c r="K210" s="225" t="s">
        <v>137</v>
      </c>
      <c r="L210" s="42"/>
      <c r="M210" s="230" t="s">
        <v>1</v>
      </c>
      <c r="N210" s="231" t="s">
        <v>43</v>
      </c>
      <c r="O210" s="85"/>
      <c r="P210" s="232">
        <f>O210*H210</f>
        <v>0</v>
      </c>
      <c r="Q210" s="232">
        <v>0</v>
      </c>
      <c r="R210" s="232">
        <f>Q210*H210</f>
        <v>0</v>
      </c>
      <c r="S210" s="232">
        <v>0</v>
      </c>
      <c r="T210" s="233">
        <f>S210*H210</f>
        <v>0</v>
      </c>
      <c r="AR210" s="234" t="s">
        <v>138</v>
      </c>
      <c r="AT210" s="234" t="s">
        <v>133</v>
      </c>
      <c r="AU210" s="234" t="s">
        <v>88</v>
      </c>
      <c r="AY210" s="16" t="s">
        <v>131</v>
      </c>
      <c r="BE210" s="235">
        <f>IF(N210="základní",J210,0)</f>
        <v>0</v>
      </c>
      <c r="BF210" s="235">
        <f>IF(N210="snížená",J210,0)</f>
        <v>0</v>
      </c>
      <c r="BG210" s="235">
        <f>IF(N210="zákl. přenesená",J210,0)</f>
        <v>0</v>
      </c>
      <c r="BH210" s="235">
        <f>IF(N210="sníž. přenesená",J210,0)</f>
        <v>0</v>
      </c>
      <c r="BI210" s="235">
        <f>IF(N210="nulová",J210,0)</f>
        <v>0</v>
      </c>
      <c r="BJ210" s="16" t="s">
        <v>86</v>
      </c>
      <c r="BK210" s="235">
        <f>ROUND(I210*H210,2)</f>
        <v>0</v>
      </c>
      <c r="BL210" s="16" t="s">
        <v>138</v>
      </c>
      <c r="BM210" s="234" t="s">
        <v>311</v>
      </c>
    </row>
    <row r="211" s="12" customFormat="1">
      <c r="B211" s="239"/>
      <c r="C211" s="240"/>
      <c r="D211" s="236" t="s">
        <v>142</v>
      </c>
      <c r="E211" s="241" t="s">
        <v>1</v>
      </c>
      <c r="F211" s="242" t="s">
        <v>312</v>
      </c>
      <c r="G211" s="240"/>
      <c r="H211" s="243">
        <v>1.8720000000000001</v>
      </c>
      <c r="I211" s="244"/>
      <c r="J211" s="240"/>
      <c r="K211" s="240"/>
      <c r="L211" s="245"/>
      <c r="M211" s="246"/>
      <c r="N211" s="247"/>
      <c r="O211" s="247"/>
      <c r="P211" s="247"/>
      <c r="Q211" s="247"/>
      <c r="R211" s="247"/>
      <c r="S211" s="247"/>
      <c r="T211" s="248"/>
      <c r="AT211" s="249" t="s">
        <v>142</v>
      </c>
      <c r="AU211" s="249" t="s">
        <v>88</v>
      </c>
      <c r="AV211" s="12" t="s">
        <v>88</v>
      </c>
      <c r="AW211" s="12" t="s">
        <v>34</v>
      </c>
      <c r="AX211" s="12" t="s">
        <v>86</v>
      </c>
      <c r="AY211" s="249" t="s">
        <v>131</v>
      </c>
    </row>
    <row r="212" s="11" customFormat="1" ht="22.8" customHeight="1">
      <c r="B212" s="207"/>
      <c r="C212" s="208"/>
      <c r="D212" s="209" t="s">
        <v>77</v>
      </c>
      <c r="E212" s="221" t="s">
        <v>313</v>
      </c>
      <c r="F212" s="221" t="s">
        <v>314</v>
      </c>
      <c r="G212" s="208"/>
      <c r="H212" s="208"/>
      <c r="I212" s="211"/>
      <c r="J212" s="222">
        <f>BK212</f>
        <v>0</v>
      </c>
      <c r="K212" s="208"/>
      <c r="L212" s="213"/>
      <c r="M212" s="214"/>
      <c r="N212" s="215"/>
      <c r="O212" s="215"/>
      <c r="P212" s="216">
        <f>P213</f>
        <v>0</v>
      </c>
      <c r="Q212" s="215"/>
      <c r="R212" s="216">
        <f>R213</f>
        <v>0</v>
      </c>
      <c r="S212" s="215"/>
      <c r="T212" s="217">
        <f>T213</f>
        <v>0</v>
      </c>
      <c r="AR212" s="218" t="s">
        <v>86</v>
      </c>
      <c r="AT212" s="219" t="s">
        <v>77</v>
      </c>
      <c r="AU212" s="219" t="s">
        <v>86</v>
      </c>
      <c r="AY212" s="218" t="s">
        <v>131</v>
      </c>
      <c r="BK212" s="220">
        <f>BK213</f>
        <v>0</v>
      </c>
    </row>
    <row r="213" s="1" customFormat="1" ht="24" customHeight="1">
      <c r="B213" s="37"/>
      <c r="C213" s="223" t="s">
        <v>315</v>
      </c>
      <c r="D213" s="223" t="s">
        <v>133</v>
      </c>
      <c r="E213" s="224" t="s">
        <v>316</v>
      </c>
      <c r="F213" s="225" t="s">
        <v>317</v>
      </c>
      <c r="G213" s="226" t="s">
        <v>219</v>
      </c>
      <c r="H213" s="227">
        <v>531.44799999999998</v>
      </c>
      <c r="I213" s="228"/>
      <c r="J213" s="229">
        <f>ROUND(I213*H213,2)</f>
        <v>0</v>
      </c>
      <c r="K213" s="225" t="s">
        <v>162</v>
      </c>
      <c r="L213" s="42"/>
      <c r="M213" s="230" t="s">
        <v>1</v>
      </c>
      <c r="N213" s="231" t="s">
        <v>43</v>
      </c>
      <c r="O213" s="85"/>
      <c r="P213" s="232">
        <f>O213*H213</f>
        <v>0</v>
      </c>
      <c r="Q213" s="232">
        <v>0</v>
      </c>
      <c r="R213" s="232">
        <f>Q213*H213</f>
        <v>0</v>
      </c>
      <c r="S213" s="232">
        <v>0</v>
      </c>
      <c r="T213" s="233">
        <f>S213*H213</f>
        <v>0</v>
      </c>
      <c r="AR213" s="234" t="s">
        <v>138</v>
      </c>
      <c r="AT213" s="234" t="s">
        <v>133</v>
      </c>
      <c r="AU213" s="234" t="s">
        <v>88</v>
      </c>
      <c r="AY213" s="16" t="s">
        <v>131</v>
      </c>
      <c r="BE213" s="235">
        <f>IF(N213="základní",J213,0)</f>
        <v>0</v>
      </c>
      <c r="BF213" s="235">
        <f>IF(N213="snížená",J213,0)</f>
        <v>0</v>
      </c>
      <c r="BG213" s="235">
        <f>IF(N213="zákl. přenesená",J213,0)</f>
        <v>0</v>
      </c>
      <c r="BH213" s="235">
        <f>IF(N213="sníž. přenesená",J213,0)</f>
        <v>0</v>
      </c>
      <c r="BI213" s="235">
        <f>IF(N213="nulová",J213,0)</f>
        <v>0</v>
      </c>
      <c r="BJ213" s="16" t="s">
        <v>86</v>
      </c>
      <c r="BK213" s="235">
        <f>ROUND(I213*H213,2)</f>
        <v>0</v>
      </c>
      <c r="BL213" s="16" t="s">
        <v>138</v>
      </c>
      <c r="BM213" s="234" t="s">
        <v>318</v>
      </c>
    </row>
    <row r="214" s="11" customFormat="1" ht="25.92" customHeight="1">
      <c r="B214" s="207"/>
      <c r="C214" s="208"/>
      <c r="D214" s="209" t="s">
        <v>77</v>
      </c>
      <c r="E214" s="210" t="s">
        <v>319</v>
      </c>
      <c r="F214" s="210" t="s">
        <v>320</v>
      </c>
      <c r="G214" s="208"/>
      <c r="H214" s="208"/>
      <c r="I214" s="211"/>
      <c r="J214" s="212">
        <f>BK214</f>
        <v>0</v>
      </c>
      <c r="K214" s="208"/>
      <c r="L214" s="213"/>
      <c r="M214" s="214"/>
      <c r="N214" s="215"/>
      <c r="O214" s="215"/>
      <c r="P214" s="216">
        <f>SUM(P215:P230)</f>
        <v>0</v>
      </c>
      <c r="Q214" s="215"/>
      <c r="R214" s="216">
        <f>SUM(R215:R230)</f>
        <v>0</v>
      </c>
      <c r="S214" s="215"/>
      <c r="T214" s="217">
        <f>SUM(T215:T230)</f>
        <v>0</v>
      </c>
      <c r="AR214" s="218" t="s">
        <v>138</v>
      </c>
      <c r="AT214" s="219" t="s">
        <v>77</v>
      </c>
      <c r="AU214" s="219" t="s">
        <v>78</v>
      </c>
      <c r="AY214" s="218" t="s">
        <v>131</v>
      </c>
      <c r="BK214" s="220">
        <f>SUM(BK215:BK230)</f>
        <v>0</v>
      </c>
    </row>
    <row r="215" s="1" customFormat="1" ht="16.5" customHeight="1">
      <c r="B215" s="37"/>
      <c r="C215" s="223" t="s">
        <v>321</v>
      </c>
      <c r="D215" s="223" t="s">
        <v>133</v>
      </c>
      <c r="E215" s="224" t="s">
        <v>322</v>
      </c>
      <c r="F215" s="225" t="s">
        <v>323</v>
      </c>
      <c r="G215" s="226" t="s">
        <v>324</v>
      </c>
      <c r="H215" s="227">
        <v>1</v>
      </c>
      <c r="I215" s="228"/>
      <c r="J215" s="229">
        <f>ROUND(I215*H215,2)</f>
        <v>0</v>
      </c>
      <c r="K215" s="225" t="s">
        <v>1</v>
      </c>
      <c r="L215" s="42"/>
      <c r="M215" s="230" t="s">
        <v>1</v>
      </c>
      <c r="N215" s="231" t="s">
        <v>43</v>
      </c>
      <c r="O215" s="85"/>
      <c r="P215" s="232">
        <f>O215*H215</f>
        <v>0</v>
      </c>
      <c r="Q215" s="232">
        <v>0</v>
      </c>
      <c r="R215" s="232">
        <f>Q215*H215</f>
        <v>0</v>
      </c>
      <c r="S215" s="232">
        <v>0</v>
      </c>
      <c r="T215" s="233">
        <f>S215*H215</f>
        <v>0</v>
      </c>
      <c r="AR215" s="234" t="s">
        <v>325</v>
      </c>
      <c r="AT215" s="234" t="s">
        <v>133</v>
      </c>
      <c r="AU215" s="234" t="s">
        <v>86</v>
      </c>
      <c r="AY215" s="16" t="s">
        <v>131</v>
      </c>
      <c r="BE215" s="235">
        <f>IF(N215="základní",J215,0)</f>
        <v>0</v>
      </c>
      <c r="BF215" s="235">
        <f>IF(N215="snížená",J215,0)</f>
        <v>0</v>
      </c>
      <c r="BG215" s="235">
        <f>IF(N215="zákl. přenesená",J215,0)</f>
        <v>0</v>
      </c>
      <c r="BH215" s="235">
        <f>IF(N215="sníž. přenesená",J215,0)</f>
        <v>0</v>
      </c>
      <c r="BI215" s="235">
        <f>IF(N215="nulová",J215,0)</f>
        <v>0</v>
      </c>
      <c r="BJ215" s="16" t="s">
        <v>86</v>
      </c>
      <c r="BK215" s="235">
        <f>ROUND(I215*H215,2)</f>
        <v>0</v>
      </c>
      <c r="BL215" s="16" t="s">
        <v>325</v>
      </c>
      <c r="BM215" s="234" t="s">
        <v>326</v>
      </c>
    </row>
    <row r="216" s="1" customFormat="1">
      <c r="B216" s="37"/>
      <c r="C216" s="38"/>
      <c r="D216" s="236" t="s">
        <v>140</v>
      </c>
      <c r="E216" s="38"/>
      <c r="F216" s="237" t="s">
        <v>327</v>
      </c>
      <c r="G216" s="38"/>
      <c r="H216" s="38"/>
      <c r="I216" s="138"/>
      <c r="J216" s="38"/>
      <c r="K216" s="38"/>
      <c r="L216" s="42"/>
      <c r="M216" s="238"/>
      <c r="N216" s="85"/>
      <c r="O216" s="85"/>
      <c r="P216" s="85"/>
      <c r="Q216" s="85"/>
      <c r="R216" s="85"/>
      <c r="S216" s="85"/>
      <c r="T216" s="86"/>
      <c r="AT216" s="16" t="s">
        <v>140</v>
      </c>
      <c r="AU216" s="16" t="s">
        <v>86</v>
      </c>
    </row>
    <row r="217" s="1" customFormat="1" ht="16.5" customHeight="1">
      <c r="B217" s="37"/>
      <c r="C217" s="223" t="s">
        <v>328</v>
      </c>
      <c r="D217" s="223" t="s">
        <v>133</v>
      </c>
      <c r="E217" s="224" t="s">
        <v>329</v>
      </c>
      <c r="F217" s="225" t="s">
        <v>330</v>
      </c>
      <c r="G217" s="226" t="s">
        <v>324</v>
      </c>
      <c r="H217" s="227">
        <v>1</v>
      </c>
      <c r="I217" s="228"/>
      <c r="J217" s="229">
        <f>ROUND(I217*H217,2)</f>
        <v>0</v>
      </c>
      <c r="K217" s="225" t="s">
        <v>1</v>
      </c>
      <c r="L217" s="42"/>
      <c r="M217" s="230" t="s">
        <v>1</v>
      </c>
      <c r="N217" s="231" t="s">
        <v>43</v>
      </c>
      <c r="O217" s="85"/>
      <c r="P217" s="232">
        <f>O217*H217</f>
        <v>0</v>
      </c>
      <c r="Q217" s="232">
        <v>0</v>
      </c>
      <c r="R217" s="232">
        <f>Q217*H217</f>
        <v>0</v>
      </c>
      <c r="S217" s="232">
        <v>0</v>
      </c>
      <c r="T217" s="233">
        <f>S217*H217</f>
        <v>0</v>
      </c>
      <c r="AR217" s="234" t="s">
        <v>325</v>
      </c>
      <c r="AT217" s="234" t="s">
        <v>133</v>
      </c>
      <c r="AU217" s="234" t="s">
        <v>86</v>
      </c>
      <c r="AY217" s="16" t="s">
        <v>131</v>
      </c>
      <c r="BE217" s="235">
        <f>IF(N217="základní",J217,0)</f>
        <v>0</v>
      </c>
      <c r="BF217" s="235">
        <f>IF(N217="snížená",J217,0)</f>
        <v>0</v>
      </c>
      <c r="BG217" s="235">
        <f>IF(N217="zákl. přenesená",J217,0)</f>
        <v>0</v>
      </c>
      <c r="BH217" s="235">
        <f>IF(N217="sníž. přenesená",J217,0)</f>
        <v>0</v>
      </c>
      <c r="BI217" s="235">
        <f>IF(N217="nulová",J217,0)</f>
        <v>0</v>
      </c>
      <c r="BJ217" s="16" t="s">
        <v>86</v>
      </c>
      <c r="BK217" s="235">
        <f>ROUND(I217*H217,2)</f>
        <v>0</v>
      </c>
      <c r="BL217" s="16" t="s">
        <v>325</v>
      </c>
      <c r="BM217" s="234" t="s">
        <v>331</v>
      </c>
    </row>
    <row r="218" s="1" customFormat="1" ht="16.5" customHeight="1">
      <c r="B218" s="37"/>
      <c r="C218" s="223" t="s">
        <v>332</v>
      </c>
      <c r="D218" s="223" t="s">
        <v>133</v>
      </c>
      <c r="E218" s="224" t="s">
        <v>333</v>
      </c>
      <c r="F218" s="225" t="s">
        <v>334</v>
      </c>
      <c r="G218" s="226" t="s">
        <v>136</v>
      </c>
      <c r="H218" s="227">
        <v>100</v>
      </c>
      <c r="I218" s="228"/>
      <c r="J218" s="229">
        <f>ROUND(I218*H218,2)</f>
        <v>0</v>
      </c>
      <c r="K218" s="225" t="s">
        <v>1</v>
      </c>
      <c r="L218" s="42"/>
      <c r="M218" s="230" t="s">
        <v>1</v>
      </c>
      <c r="N218" s="231" t="s">
        <v>43</v>
      </c>
      <c r="O218" s="85"/>
      <c r="P218" s="232">
        <f>O218*H218</f>
        <v>0</v>
      </c>
      <c r="Q218" s="232">
        <v>0</v>
      </c>
      <c r="R218" s="232">
        <f>Q218*H218</f>
        <v>0</v>
      </c>
      <c r="S218" s="232">
        <v>0</v>
      </c>
      <c r="T218" s="233">
        <f>S218*H218</f>
        <v>0</v>
      </c>
      <c r="AR218" s="234" t="s">
        <v>325</v>
      </c>
      <c r="AT218" s="234" t="s">
        <v>133</v>
      </c>
      <c r="AU218" s="234" t="s">
        <v>86</v>
      </c>
      <c r="AY218" s="16" t="s">
        <v>131</v>
      </c>
      <c r="BE218" s="235">
        <f>IF(N218="základní",J218,0)</f>
        <v>0</v>
      </c>
      <c r="BF218" s="235">
        <f>IF(N218="snížená",J218,0)</f>
        <v>0</v>
      </c>
      <c r="BG218" s="235">
        <f>IF(N218="zákl. přenesená",J218,0)</f>
        <v>0</v>
      </c>
      <c r="BH218" s="235">
        <f>IF(N218="sníž. přenesená",J218,0)</f>
        <v>0</v>
      </c>
      <c r="BI218" s="235">
        <f>IF(N218="nulová",J218,0)</f>
        <v>0</v>
      </c>
      <c r="BJ218" s="16" t="s">
        <v>86</v>
      </c>
      <c r="BK218" s="235">
        <f>ROUND(I218*H218,2)</f>
        <v>0</v>
      </c>
      <c r="BL218" s="16" t="s">
        <v>325</v>
      </c>
      <c r="BM218" s="234" t="s">
        <v>335</v>
      </c>
    </row>
    <row r="219" s="12" customFormat="1">
      <c r="B219" s="239"/>
      <c r="C219" s="240"/>
      <c r="D219" s="236" t="s">
        <v>142</v>
      </c>
      <c r="E219" s="241" t="s">
        <v>1</v>
      </c>
      <c r="F219" s="242" t="s">
        <v>336</v>
      </c>
      <c r="G219" s="240"/>
      <c r="H219" s="243">
        <v>100</v>
      </c>
      <c r="I219" s="244"/>
      <c r="J219" s="240"/>
      <c r="K219" s="240"/>
      <c r="L219" s="245"/>
      <c r="M219" s="246"/>
      <c r="N219" s="247"/>
      <c r="O219" s="247"/>
      <c r="P219" s="247"/>
      <c r="Q219" s="247"/>
      <c r="R219" s="247"/>
      <c r="S219" s="247"/>
      <c r="T219" s="248"/>
      <c r="AT219" s="249" t="s">
        <v>142</v>
      </c>
      <c r="AU219" s="249" t="s">
        <v>86</v>
      </c>
      <c r="AV219" s="12" t="s">
        <v>88</v>
      </c>
      <c r="AW219" s="12" t="s">
        <v>34</v>
      </c>
      <c r="AX219" s="12" t="s">
        <v>86</v>
      </c>
      <c r="AY219" s="249" t="s">
        <v>131</v>
      </c>
    </row>
    <row r="220" s="1" customFormat="1" ht="36" customHeight="1">
      <c r="B220" s="37"/>
      <c r="C220" s="223" t="s">
        <v>337</v>
      </c>
      <c r="D220" s="223" t="s">
        <v>133</v>
      </c>
      <c r="E220" s="224" t="s">
        <v>338</v>
      </c>
      <c r="F220" s="225" t="s">
        <v>339</v>
      </c>
      <c r="G220" s="226" t="s">
        <v>340</v>
      </c>
      <c r="H220" s="227">
        <v>2</v>
      </c>
      <c r="I220" s="228"/>
      <c r="J220" s="229">
        <f>ROUND(I220*H220,2)</f>
        <v>0</v>
      </c>
      <c r="K220" s="225" t="s">
        <v>1</v>
      </c>
      <c r="L220" s="42"/>
      <c r="M220" s="230" t="s">
        <v>1</v>
      </c>
      <c r="N220" s="231" t="s">
        <v>43</v>
      </c>
      <c r="O220" s="85"/>
      <c r="P220" s="232">
        <f>O220*H220</f>
        <v>0</v>
      </c>
      <c r="Q220" s="232">
        <v>0</v>
      </c>
      <c r="R220" s="232">
        <f>Q220*H220</f>
        <v>0</v>
      </c>
      <c r="S220" s="232">
        <v>0</v>
      </c>
      <c r="T220" s="233">
        <f>S220*H220</f>
        <v>0</v>
      </c>
      <c r="AR220" s="234" t="s">
        <v>325</v>
      </c>
      <c r="AT220" s="234" t="s">
        <v>133</v>
      </c>
      <c r="AU220" s="234" t="s">
        <v>86</v>
      </c>
      <c r="AY220" s="16" t="s">
        <v>131</v>
      </c>
      <c r="BE220" s="235">
        <f>IF(N220="základní",J220,0)</f>
        <v>0</v>
      </c>
      <c r="BF220" s="235">
        <f>IF(N220="snížená",J220,0)</f>
        <v>0</v>
      </c>
      <c r="BG220" s="235">
        <f>IF(N220="zákl. přenesená",J220,0)</f>
        <v>0</v>
      </c>
      <c r="BH220" s="235">
        <f>IF(N220="sníž. přenesená",J220,0)</f>
        <v>0</v>
      </c>
      <c r="BI220" s="235">
        <f>IF(N220="nulová",J220,0)</f>
        <v>0</v>
      </c>
      <c r="BJ220" s="16" t="s">
        <v>86</v>
      </c>
      <c r="BK220" s="235">
        <f>ROUND(I220*H220,2)</f>
        <v>0</v>
      </c>
      <c r="BL220" s="16" t="s">
        <v>325</v>
      </c>
      <c r="BM220" s="234" t="s">
        <v>341</v>
      </c>
    </row>
    <row r="221" s="1" customFormat="1" ht="36" customHeight="1">
      <c r="B221" s="37"/>
      <c r="C221" s="223" t="s">
        <v>342</v>
      </c>
      <c r="D221" s="223" t="s">
        <v>133</v>
      </c>
      <c r="E221" s="224" t="s">
        <v>343</v>
      </c>
      <c r="F221" s="225" t="s">
        <v>344</v>
      </c>
      <c r="G221" s="226" t="s">
        <v>324</v>
      </c>
      <c r="H221" s="227">
        <v>1</v>
      </c>
      <c r="I221" s="228"/>
      <c r="J221" s="229">
        <f>ROUND(I221*H221,2)</f>
        <v>0</v>
      </c>
      <c r="K221" s="225" t="s">
        <v>1</v>
      </c>
      <c r="L221" s="42"/>
      <c r="M221" s="230" t="s">
        <v>1</v>
      </c>
      <c r="N221" s="231" t="s">
        <v>43</v>
      </c>
      <c r="O221" s="85"/>
      <c r="P221" s="232">
        <f>O221*H221</f>
        <v>0</v>
      </c>
      <c r="Q221" s="232">
        <v>0</v>
      </c>
      <c r="R221" s="232">
        <f>Q221*H221</f>
        <v>0</v>
      </c>
      <c r="S221" s="232">
        <v>0</v>
      </c>
      <c r="T221" s="233">
        <f>S221*H221</f>
        <v>0</v>
      </c>
      <c r="AR221" s="234" t="s">
        <v>325</v>
      </c>
      <c r="AT221" s="234" t="s">
        <v>133</v>
      </c>
      <c r="AU221" s="234" t="s">
        <v>86</v>
      </c>
      <c r="AY221" s="16" t="s">
        <v>131</v>
      </c>
      <c r="BE221" s="235">
        <f>IF(N221="základní",J221,0)</f>
        <v>0</v>
      </c>
      <c r="BF221" s="235">
        <f>IF(N221="snížená",J221,0)</f>
        <v>0</v>
      </c>
      <c r="BG221" s="235">
        <f>IF(N221="zákl. přenesená",J221,0)</f>
        <v>0</v>
      </c>
      <c r="BH221" s="235">
        <f>IF(N221="sníž. přenesená",J221,0)</f>
        <v>0</v>
      </c>
      <c r="BI221" s="235">
        <f>IF(N221="nulová",J221,0)</f>
        <v>0</v>
      </c>
      <c r="BJ221" s="16" t="s">
        <v>86</v>
      </c>
      <c r="BK221" s="235">
        <f>ROUND(I221*H221,2)</f>
        <v>0</v>
      </c>
      <c r="BL221" s="16" t="s">
        <v>325</v>
      </c>
      <c r="BM221" s="234" t="s">
        <v>345</v>
      </c>
    </row>
    <row r="222" s="1" customFormat="1" ht="24" customHeight="1">
      <c r="B222" s="37"/>
      <c r="C222" s="223" t="s">
        <v>346</v>
      </c>
      <c r="D222" s="223" t="s">
        <v>133</v>
      </c>
      <c r="E222" s="224" t="s">
        <v>347</v>
      </c>
      <c r="F222" s="225" t="s">
        <v>348</v>
      </c>
      <c r="G222" s="226" t="s">
        <v>324</v>
      </c>
      <c r="H222" s="227">
        <v>1</v>
      </c>
      <c r="I222" s="228"/>
      <c r="J222" s="229">
        <f>ROUND(I222*H222,2)</f>
        <v>0</v>
      </c>
      <c r="K222" s="225" t="s">
        <v>1</v>
      </c>
      <c r="L222" s="42"/>
      <c r="M222" s="230" t="s">
        <v>1</v>
      </c>
      <c r="N222" s="231" t="s">
        <v>43</v>
      </c>
      <c r="O222" s="85"/>
      <c r="P222" s="232">
        <f>O222*H222</f>
        <v>0</v>
      </c>
      <c r="Q222" s="232">
        <v>0</v>
      </c>
      <c r="R222" s="232">
        <f>Q222*H222</f>
        <v>0</v>
      </c>
      <c r="S222" s="232">
        <v>0</v>
      </c>
      <c r="T222" s="233">
        <f>S222*H222</f>
        <v>0</v>
      </c>
      <c r="AR222" s="234" t="s">
        <v>325</v>
      </c>
      <c r="AT222" s="234" t="s">
        <v>133</v>
      </c>
      <c r="AU222" s="234" t="s">
        <v>86</v>
      </c>
      <c r="AY222" s="16" t="s">
        <v>131</v>
      </c>
      <c r="BE222" s="235">
        <f>IF(N222="základní",J222,0)</f>
        <v>0</v>
      </c>
      <c r="BF222" s="235">
        <f>IF(N222="snížená",J222,0)</f>
        <v>0</v>
      </c>
      <c r="BG222" s="235">
        <f>IF(N222="zákl. přenesená",J222,0)</f>
        <v>0</v>
      </c>
      <c r="BH222" s="235">
        <f>IF(N222="sníž. přenesená",J222,0)</f>
        <v>0</v>
      </c>
      <c r="BI222" s="235">
        <f>IF(N222="nulová",J222,0)</f>
        <v>0</v>
      </c>
      <c r="BJ222" s="16" t="s">
        <v>86</v>
      </c>
      <c r="BK222" s="235">
        <f>ROUND(I222*H222,2)</f>
        <v>0</v>
      </c>
      <c r="BL222" s="16" t="s">
        <v>325</v>
      </c>
      <c r="BM222" s="234" t="s">
        <v>349</v>
      </c>
    </row>
    <row r="223" s="1" customFormat="1" ht="16.5" customHeight="1">
      <c r="B223" s="37"/>
      <c r="C223" s="223" t="s">
        <v>350</v>
      </c>
      <c r="D223" s="223" t="s">
        <v>133</v>
      </c>
      <c r="E223" s="224" t="s">
        <v>351</v>
      </c>
      <c r="F223" s="225" t="s">
        <v>352</v>
      </c>
      <c r="G223" s="226" t="s">
        <v>324</v>
      </c>
      <c r="H223" s="227">
        <v>1</v>
      </c>
      <c r="I223" s="228"/>
      <c r="J223" s="229">
        <f>ROUND(I223*H223,2)</f>
        <v>0</v>
      </c>
      <c r="K223" s="225" t="s">
        <v>1</v>
      </c>
      <c r="L223" s="42"/>
      <c r="M223" s="230" t="s">
        <v>1</v>
      </c>
      <c r="N223" s="231" t="s">
        <v>43</v>
      </c>
      <c r="O223" s="85"/>
      <c r="P223" s="232">
        <f>O223*H223</f>
        <v>0</v>
      </c>
      <c r="Q223" s="232">
        <v>0</v>
      </c>
      <c r="R223" s="232">
        <f>Q223*H223</f>
        <v>0</v>
      </c>
      <c r="S223" s="232">
        <v>0</v>
      </c>
      <c r="T223" s="233">
        <f>S223*H223</f>
        <v>0</v>
      </c>
      <c r="AR223" s="234" t="s">
        <v>325</v>
      </c>
      <c r="AT223" s="234" t="s">
        <v>133</v>
      </c>
      <c r="AU223" s="234" t="s">
        <v>86</v>
      </c>
      <c r="AY223" s="16" t="s">
        <v>131</v>
      </c>
      <c r="BE223" s="235">
        <f>IF(N223="základní",J223,0)</f>
        <v>0</v>
      </c>
      <c r="BF223" s="235">
        <f>IF(N223="snížená",J223,0)</f>
        <v>0</v>
      </c>
      <c r="BG223" s="235">
        <f>IF(N223="zákl. přenesená",J223,0)</f>
        <v>0</v>
      </c>
      <c r="BH223" s="235">
        <f>IF(N223="sníž. přenesená",J223,0)</f>
        <v>0</v>
      </c>
      <c r="BI223" s="235">
        <f>IF(N223="nulová",J223,0)</f>
        <v>0</v>
      </c>
      <c r="BJ223" s="16" t="s">
        <v>86</v>
      </c>
      <c r="BK223" s="235">
        <f>ROUND(I223*H223,2)</f>
        <v>0</v>
      </c>
      <c r="BL223" s="16" t="s">
        <v>325</v>
      </c>
      <c r="BM223" s="234" t="s">
        <v>353</v>
      </c>
    </row>
    <row r="224" s="1" customFormat="1" ht="16.5" customHeight="1">
      <c r="B224" s="37"/>
      <c r="C224" s="223" t="s">
        <v>354</v>
      </c>
      <c r="D224" s="223" t="s">
        <v>133</v>
      </c>
      <c r="E224" s="224" t="s">
        <v>355</v>
      </c>
      <c r="F224" s="225" t="s">
        <v>356</v>
      </c>
      <c r="G224" s="226" t="s">
        <v>153</v>
      </c>
      <c r="H224" s="227">
        <v>1</v>
      </c>
      <c r="I224" s="228"/>
      <c r="J224" s="229">
        <f>ROUND(I224*H224,2)</f>
        <v>0</v>
      </c>
      <c r="K224" s="225" t="s">
        <v>1</v>
      </c>
      <c r="L224" s="42"/>
      <c r="M224" s="230" t="s">
        <v>1</v>
      </c>
      <c r="N224" s="231" t="s">
        <v>43</v>
      </c>
      <c r="O224" s="85"/>
      <c r="P224" s="232">
        <f>O224*H224</f>
        <v>0</v>
      </c>
      <c r="Q224" s="232">
        <v>0</v>
      </c>
      <c r="R224" s="232">
        <f>Q224*H224</f>
        <v>0</v>
      </c>
      <c r="S224" s="232">
        <v>0</v>
      </c>
      <c r="T224" s="233">
        <f>S224*H224</f>
        <v>0</v>
      </c>
      <c r="AR224" s="234" t="s">
        <v>325</v>
      </c>
      <c r="AT224" s="234" t="s">
        <v>133</v>
      </c>
      <c r="AU224" s="234" t="s">
        <v>86</v>
      </c>
      <c r="AY224" s="16" t="s">
        <v>131</v>
      </c>
      <c r="BE224" s="235">
        <f>IF(N224="základní",J224,0)</f>
        <v>0</v>
      </c>
      <c r="BF224" s="235">
        <f>IF(N224="snížená",J224,0)</f>
        <v>0</v>
      </c>
      <c r="BG224" s="235">
        <f>IF(N224="zákl. přenesená",J224,0)</f>
        <v>0</v>
      </c>
      <c r="BH224" s="235">
        <f>IF(N224="sníž. přenesená",J224,0)</f>
        <v>0</v>
      </c>
      <c r="BI224" s="235">
        <f>IF(N224="nulová",J224,0)</f>
        <v>0</v>
      </c>
      <c r="BJ224" s="16" t="s">
        <v>86</v>
      </c>
      <c r="BK224" s="235">
        <f>ROUND(I224*H224,2)</f>
        <v>0</v>
      </c>
      <c r="BL224" s="16" t="s">
        <v>325</v>
      </c>
      <c r="BM224" s="234" t="s">
        <v>357</v>
      </c>
    </row>
    <row r="225" s="1" customFormat="1" ht="16.5" customHeight="1">
      <c r="B225" s="37"/>
      <c r="C225" s="223" t="s">
        <v>358</v>
      </c>
      <c r="D225" s="223" t="s">
        <v>133</v>
      </c>
      <c r="E225" s="224" t="s">
        <v>359</v>
      </c>
      <c r="F225" s="225" t="s">
        <v>360</v>
      </c>
      <c r="G225" s="226" t="s">
        <v>324</v>
      </c>
      <c r="H225" s="227">
        <v>1</v>
      </c>
      <c r="I225" s="228"/>
      <c r="J225" s="229">
        <f>ROUND(I225*H225,2)</f>
        <v>0</v>
      </c>
      <c r="K225" s="225" t="s">
        <v>1</v>
      </c>
      <c r="L225" s="42"/>
      <c r="M225" s="230" t="s">
        <v>1</v>
      </c>
      <c r="N225" s="231" t="s">
        <v>43</v>
      </c>
      <c r="O225" s="85"/>
      <c r="P225" s="232">
        <f>O225*H225</f>
        <v>0</v>
      </c>
      <c r="Q225" s="232">
        <v>0</v>
      </c>
      <c r="R225" s="232">
        <f>Q225*H225</f>
        <v>0</v>
      </c>
      <c r="S225" s="232">
        <v>0</v>
      </c>
      <c r="T225" s="233">
        <f>S225*H225</f>
        <v>0</v>
      </c>
      <c r="AR225" s="234" t="s">
        <v>325</v>
      </c>
      <c r="AT225" s="234" t="s">
        <v>133</v>
      </c>
      <c r="AU225" s="234" t="s">
        <v>86</v>
      </c>
      <c r="AY225" s="16" t="s">
        <v>131</v>
      </c>
      <c r="BE225" s="235">
        <f>IF(N225="základní",J225,0)</f>
        <v>0</v>
      </c>
      <c r="BF225" s="235">
        <f>IF(N225="snížená",J225,0)</f>
        <v>0</v>
      </c>
      <c r="BG225" s="235">
        <f>IF(N225="zákl. přenesená",J225,0)</f>
        <v>0</v>
      </c>
      <c r="BH225" s="235">
        <f>IF(N225="sníž. přenesená",J225,0)</f>
        <v>0</v>
      </c>
      <c r="BI225" s="235">
        <f>IF(N225="nulová",J225,0)</f>
        <v>0</v>
      </c>
      <c r="BJ225" s="16" t="s">
        <v>86</v>
      </c>
      <c r="BK225" s="235">
        <f>ROUND(I225*H225,2)</f>
        <v>0</v>
      </c>
      <c r="BL225" s="16" t="s">
        <v>325</v>
      </c>
      <c r="BM225" s="234" t="s">
        <v>361</v>
      </c>
    </row>
    <row r="226" s="1" customFormat="1" ht="36" customHeight="1">
      <c r="B226" s="37"/>
      <c r="C226" s="223" t="s">
        <v>362</v>
      </c>
      <c r="D226" s="223" t="s">
        <v>133</v>
      </c>
      <c r="E226" s="224" t="s">
        <v>363</v>
      </c>
      <c r="F226" s="225" t="s">
        <v>364</v>
      </c>
      <c r="G226" s="226" t="s">
        <v>277</v>
      </c>
      <c r="H226" s="227">
        <v>16</v>
      </c>
      <c r="I226" s="228"/>
      <c r="J226" s="229">
        <f>ROUND(I226*H226,2)</f>
        <v>0</v>
      </c>
      <c r="K226" s="225" t="s">
        <v>1</v>
      </c>
      <c r="L226" s="42"/>
      <c r="M226" s="230" t="s">
        <v>1</v>
      </c>
      <c r="N226" s="231" t="s">
        <v>43</v>
      </c>
      <c r="O226" s="85"/>
      <c r="P226" s="232">
        <f>O226*H226</f>
        <v>0</v>
      </c>
      <c r="Q226" s="232">
        <v>0</v>
      </c>
      <c r="R226" s="232">
        <f>Q226*H226</f>
        <v>0</v>
      </c>
      <c r="S226" s="232">
        <v>0</v>
      </c>
      <c r="T226" s="233">
        <f>S226*H226</f>
        <v>0</v>
      </c>
      <c r="AR226" s="234" t="s">
        <v>325</v>
      </c>
      <c r="AT226" s="234" t="s">
        <v>133</v>
      </c>
      <c r="AU226" s="234" t="s">
        <v>86</v>
      </c>
      <c r="AY226" s="16" t="s">
        <v>131</v>
      </c>
      <c r="BE226" s="235">
        <f>IF(N226="základní",J226,0)</f>
        <v>0</v>
      </c>
      <c r="BF226" s="235">
        <f>IF(N226="snížená",J226,0)</f>
        <v>0</v>
      </c>
      <c r="BG226" s="235">
        <f>IF(N226="zákl. přenesená",J226,0)</f>
        <v>0</v>
      </c>
      <c r="BH226" s="235">
        <f>IF(N226="sníž. přenesená",J226,0)</f>
        <v>0</v>
      </c>
      <c r="BI226" s="235">
        <f>IF(N226="nulová",J226,0)</f>
        <v>0</v>
      </c>
      <c r="BJ226" s="16" t="s">
        <v>86</v>
      </c>
      <c r="BK226" s="235">
        <f>ROUND(I226*H226,2)</f>
        <v>0</v>
      </c>
      <c r="BL226" s="16" t="s">
        <v>325</v>
      </c>
      <c r="BM226" s="234" t="s">
        <v>365</v>
      </c>
    </row>
    <row r="227" s="1" customFormat="1" ht="36" customHeight="1">
      <c r="B227" s="37"/>
      <c r="C227" s="223" t="s">
        <v>366</v>
      </c>
      <c r="D227" s="223" t="s">
        <v>133</v>
      </c>
      <c r="E227" s="224" t="s">
        <v>367</v>
      </c>
      <c r="F227" s="225" t="s">
        <v>368</v>
      </c>
      <c r="G227" s="226" t="s">
        <v>324</v>
      </c>
      <c r="H227" s="227">
        <v>1</v>
      </c>
      <c r="I227" s="228"/>
      <c r="J227" s="229">
        <f>ROUND(I227*H227,2)</f>
        <v>0</v>
      </c>
      <c r="K227" s="225" t="s">
        <v>1</v>
      </c>
      <c r="L227" s="42"/>
      <c r="M227" s="230" t="s">
        <v>1</v>
      </c>
      <c r="N227" s="231" t="s">
        <v>43</v>
      </c>
      <c r="O227" s="85"/>
      <c r="P227" s="232">
        <f>O227*H227</f>
        <v>0</v>
      </c>
      <c r="Q227" s="232">
        <v>0</v>
      </c>
      <c r="R227" s="232">
        <f>Q227*H227</f>
        <v>0</v>
      </c>
      <c r="S227" s="232">
        <v>0</v>
      </c>
      <c r="T227" s="233">
        <f>S227*H227</f>
        <v>0</v>
      </c>
      <c r="AR227" s="234" t="s">
        <v>325</v>
      </c>
      <c r="AT227" s="234" t="s">
        <v>133</v>
      </c>
      <c r="AU227" s="234" t="s">
        <v>86</v>
      </c>
      <c r="AY227" s="16" t="s">
        <v>131</v>
      </c>
      <c r="BE227" s="235">
        <f>IF(N227="základní",J227,0)</f>
        <v>0</v>
      </c>
      <c r="BF227" s="235">
        <f>IF(N227="snížená",J227,0)</f>
        <v>0</v>
      </c>
      <c r="BG227" s="235">
        <f>IF(N227="zákl. přenesená",J227,0)</f>
        <v>0</v>
      </c>
      <c r="BH227" s="235">
        <f>IF(N227="sníž. přenesená",J227,0)</f>
        <v>0</v>
      </c>
      <c r="BI227" s="235">
        <f>IF(N227="nulová",J227,0)</f>
        <v>0</v>
      </c>
      <c r="BJ227" s="16" t="s">
        <v>86</v>
      </c>
      <c r="BK227" s="235">
        <f>ROUND(I227*H227,2)</f>
        <v>0</v>
      </c>
      <c r="BL227" s="16" t="s">
        <v>325</v>
      </c>
      <c r="BM227" s="234" t="s">
        <v>369</v>
      </c>
    </row>
    <row r="228" s="1" customFormat="1">
      <c r="B228" s="37"/>
      <c r="C228" s="38"/>
      <c r="D228" s="236" t="s">
        <v>140</v>
      </c>
      <c r="E228" s="38"/>
      <c r="F228" s="237" t="s">
        <v>370</v>
      </c>
      <c r="G228" s="38"/>
      <c r="H228" s="38"/>
      <c r="I228" s="138"/>
      <c r="J228" s="38"/>
      <c r="K228" s="38"/>
      <c r="L228" s="42"/>
      <c r="M228" s="238"/>
      <c r="N228" s="85"/>
      <c r="O228" s="85"/>
      <c r="P228" s="85"/>
      <c r="Q228" s="85"/>
      <c r="R228" s="85"/>
      <c r="S228" s="85"/>
      <c r="T228" s="86"/>
      <c r="AT228" s="16" t="s">
        <v>140</v>
      </c>
      <c r="AU228" s="16" t="s">
        <v>86</v>
      </c>
    </row>
    <row r="229" s="1" customFormat="1" ht="16.5" customHeight="1">
      <c r="B229" s="37"/>
      <c r="C229" s="223" t="s">
        <v>371</v>
      </c>
      <c r="D229" s="223" t="s">
        <v>133</v>
      </c>
      <c r="E229" s="224" t="s">
        <v>372</v>
      </c>
      <c r="F229" s="225" t="s">
        <v>373</v>
      </c>
      <c r="G229" s="226" t="s">
        <v>340</v>
      </c>
      <c r="H229" s="227">
        <v>1</v>
      </c>
      <c r="I229" s="228"/>
      <c r="J229" s="229">
        <f>ROUND(I229*H229,2)</f>
        <v>0</v>
      </c>
      <c r="K229" s="225" t="s">
        <v>1</v>
      </c>
      <c r="L229" s="42"/>
      <c r="M229" s="230" t="s">
        <v>1</v>
      </c>
      <c r="N229" s="231" t="s">
        <v>43</v>
      </c>
      <c r="O229" s="85"/>
      <c r="P229" s="232">
        <f>O229*H229</f>
        <v>0</v>
      </c>
      <c r="Q229" s="232">
        <v>0</v>
      </c>
      <c r="R229" s="232">
        <f>Q229*H229</f>
        <v>0</v>
      </c>
      <c r="S229" s="232">
        <v>0</v>
      </c>
      <c r="T229" s="233">
        <f>S229*H229</f>
        <v>0</v>
      </c>
      <c r="AR229" s="234" t="s">
        <v>325</v>
      </c>
      <c r="AT229" s="234" t="s">
        <v>133</v>
      </c>
      <c r="AU229" s="234" t="s">
        <v>86</v>
      </c>
      <c r="AY229" s="16" t="s">
        <v>131</v>
      </c>
      <c r="BE229" s="235">
        <f>IF(N229="základní",J229,0)</f>
        <v>0</v>
      </c>
      <c r="BF229" s="235">
        <f>IF(N229="snížená",J229,0)</f>
        <v>0</v>
      </c>
      <c r="BG229" s="235">
        <f>IF(N229="zákl. přenesená",J229,0)</f>
        <v>0</v>
      </c>
      <c r="BH229" s="235">
        <f>IF(N229="sníž. přenesená",J229,0)</f>
        <v>0</v>
      </c>
      <c r="BI229" s="235">
        <f>IF(N229="nulová",J229,0)</f>
        <v>0</v>
      </c>
      <c r="BJ229" s="16" t="s">
        <v>86</v>
      </c>
      <c r="BK229" s="235">
        <f>ROUND(I229*H229,2)</f>
        <v>0</v>
      </c>
      <c r="BL229" s="16" t="s">
        <v>325</v>
      </c>
      <c r="BM229" s="234" t="s">
        <v>374</v>
      </c>
    </row>
    <row r="230" s="1" customFormat="1">
      <c r="B230" s="37"/>
      <c r="C230" s="38"/>
      <c r="D230" s="236" t="s">
        <v>140</v>
      </c>
      <c r="E230" s="38"/>
      <c r="F230" s="237" t="s">
        <v>375</v>
      </c>
      <c r="G230" s="38"/>
      <c r="H230" s="38"/>
      <c r="I230" s="138"/>
      <c r="J230" s="38"/>
      <c r="K230" s="38"/>
      <c r="L230" s="42"/>
      <c r="M230" s="238"/>
      <c r="N230" s="85"/>
      <c r="O230" s="85"/>
      <c r="P230" s="85"/>
      <c r="Q230" s="85"/>
      <c r="R230" s="85"/>
      <c r="S230" s="85"/>
      <c r="T230" s="86"/>
      <c r="AT230" s="16" t="s">
        <v>140</v>
      </c>
      <c r="AU230" s="16" t="s">
        <v>86</v>
      </c>
    </row>
    <row r="231" s="11" customFormat="1" ht="25.92" customHeight="1">
      <c r="B231" s="207"/>
      <c r="C231" s="208"/>
      <c r="D231" s="209" t="s">
        <v>77</v>
      </c>
      <c r="E231" s="210" t="s">
        <v>376</v>
      </c>
      <c r="F231" s="210" t="s">
        <v>377</v>
      </c>
      <c r="G231" s="208"/>
      <c r="H231" s="208"/>
      <c r="I231" s="211"/>
      <c r="J231" s="212">
        <f>BK231</f>
        <v>0</v>
      </c>
      <c r="K231" s="208"/>
      <c r="L231" s="213"/>
      <c r="M231" s="214"/>
      <c r="N231" s="215"/>
      <c r="O231" s="215"/>
      <c r="P231" s="216">
        <f>P232+P234</f>
        <v>0</v>
      </c>
      <c r="Q231" s="215"/>
      <c r="R231" s="216">
        <f>R232+R234</f>
        <v>0</v>
      </c>
      <c r="S231" s="215"/>
      <c r="T231" s="217">
        <f>T232+T234</f>
        <v>0</v>
      </c>
      <c r="AR231" s="218" t="s">
        <v>155</v>
      </c>
      <c r="AT231" s="219" t="s">
        <v>77</v>
      </c>
      <c r="AU231" s="219" t="s">
        <v>78</v>
      </c>
      <c r="AY231" s="218" t="s">
        <v>131</v>
      </c>
      <c r="BK231" s="220">
        <f>BK232+BK234</f>
        <v>0</v>
      </c>
    </row>
    <row r="232" s="11" customFormat="1" ht="22.8" customHeight="1">
      <c r="B232" s="207"/>
      <c r="C232" s="208"/>
      <c r="D232" s="209" t="s">
        <v>77</v>
      </c>
      <c r="E232" s="221" t="s">
        <v>378</v>
      </c>
      <c r="F232" s="221" t="s">
        <v>379</v>
      </c>
      <c r="G232" s="208"/>
      <c r="H232" s="208"/>
      <c r="I232" s="211"/>
      <c r="J232" s="222">
        <f>BK232</f>
        <v>0</v>
      </c>
      <c r="K232" s="208"/>
      <c r="L232" s="213"/>
      <c r="M232" s="214"/>
      <c r="N232" s="215"/>
      <c r="O232" s="215"/>
      <c r="P232" s="216">
        <f>P233</f>
        <v>0</v>
      </c>
      <c r="Q232" s="215"/>
      <c r="R232" s="216">
        <f>R233</f>
        <v>0</v>
      </c>
      <c r="S232" s="215"/>
      <c r="T232" s="217">
        <f>T233</f>
        <v>0</v>
      </c>
      <c r="AR232" s="218" t="s">
        <v>155</v>
      </c>
      <c r="AT232" s="219" t="s">
        <v>77</v>
      </c>
      <c r="AU232" s="219" t="s">
        <v>86</v>
      </c>
      <c r="AY232" s="218" t="s">
        <v>131</v>
      </c>
      <c r="BK232" s="220">
        <f>BK233</f>
        <v>0</v>
      </c>
    </row>
    <row r="233" s="1" customFormat="1" ht="16.5" customHeight="1">
      <c r="B233" s="37"/>
      <c r="C233" s="223" t="s">
        <v>380</v>
      </c>
      <c r="D233" s="223" t="s">
        <v>133</v>
      </c>
      <c r="E233" s="224" t="s">
        <v>381</v>
      </c>
      <c r="F233" s="225" t="s">
        <v>382</v>
      </c>
      <c r="G233" s="226" t="s">
        <v>383</v>
      </c>
      <c r="H233" s="227">
        <v>1</v>
      </c>
      <c r="I233" s="228"/>
      <c r="J233" s="229">
        <f>ROUND(I233*H233,2)</f>
        <v>0</v>
      </c>
      <c r="K233" s="225" t="s">
        <v>1</v>
      </c>
      <c r="L233" s="42"/>
      <c r="M233" s="230" t="s">
        <v>1</v>
      </c>
      <c r="N233" s="231" t="s">
        <v>43</v>
      </c>
      <c r="O233" s="85"/>
      <c r="P233" s="232">
        <f>O233*H233</f>
        <v>0</v>
      </c>
      <c r="Q233" s="232">
        <v>0</v>
      </c>
      <c r="R233" s="232">
        <f>Q233*H233</f>
        <v>0</v>
      </c>
      <c r="S233" s="232">
        <v>0</v>
      </c>
      <c r="T233" s="233">
        <f>S233*H233</f>
        <v>0</v>
      </c>
      <c r="AR233" s="234" t="s">
        <v>384</v>
      </c>
      <c r="AT233" s="234" t="s">
        <v>133</v>
      </c>
      <c r="AU233" s="234" t="s">
        <v>88</v>
      </c>
      <c r="AY233" s="16" t="s">
        <v>131</v>
      </c>
      <c r="BE233" s="235">
        <f>IF(N233="základní",J233,0)</f>
        <v>0</v>
      </c>
      <c r="BF233" s="235">
        <f>IF(N233="snížená",J233,0)</f>
        <v>0</v>
      </c>
      <c r="BG233" s="235">
        <f>IF(N233="zákl. přenesená",J233,0)</f>
        <v>0</v>
      </c>
      <c r="BH233" s="235">
        <f>IF(N233="sníž. přenesená",J233,0)</f>
        <v>0</v>
      </c>
      <c r="BI233" s="235">
        <f>IF(N233="nulová",J233,0)</f>
        <v>0</v>
      </c>
      <c r="BJ233" s="16" t="s">
        <v>86</v>
      </c>
      <c r="BK233" s="235">
        <f>ROUND(I233*H233,2)</f>
        <v>0</v>
      </c>
      <c r="BL233" s="16" t="s">
        <v>384</v>
      </c>
      <c r="BM233" s="234" t="s">
        <v>385</v>
      </c>
    </row>
    <row r="234" s="11" customFormat="1" ht="22.8" customHeight="1">
      <c r="B234" s="207"/>
      <c r="C234" s="208"/>
      <c r="D234" s="209" t="s">
        <v>77</v>
      </c>
      <c r="E234" s="221" t="s">
        <v>386</v>
      </c>
      <c r="F234" s="221" t="s">
        <v>387</v>
      </c>
      <c r="G234" s="208"/>
      <c r="H234" s="208"/>
      <c r="I234" s="211"/>
      <c r="J234" s="222">
        <f>BK234</f>
        <v>0</v>
      </c>
      <c r="K234" s="208"/>
      <c r="L234" s="213"/>
      <c r="M234" s="214"/>
      <c r="N234" s="215"/>
      <c r="O234" s="215"/>
      <c r="P234" s="216">
        <f>SUM(P235:P237)</f>
        <v>0</v>
      </c>
      <c r="Q234" s="215"/>
      <c r="R234" s="216">
        <f>SUM(R235:R237)</f>
        <v>0</v>
      </c>
      <c r="S234" s="215"/>
      <c r="T234" s="217">
        <f>SUM(T235:T237)</f>
        <v>0</v>
      </c>
      <c r="AR234" s="218" t="s">
        <v>155</v>
      </c>
      <c r="AT234" s="219" t="s">
        <v>77</v>
      </c>
      <c r="AU234" s="219" t="s">
        <v>86</v>
      </c>
      <c r="AY234" s="218" t="s">
        <v>131</v>
      </c>
      <c r="BK234" s="220">
        <f>SUM(BK235:BK237)</f>
        <v>0</v>
      </c>
    </row>
    <row r="235" s="1" customFormat="1" ht="16.5" customHeight="1">
      <c r="B235" s="37"/>
      <c r="C235" s="223" t="s">
        <v>388</v>
      </c>
      <c r="D235" s="223" t="s">
        <v>133</v>
      </c>
      <c r="E235" s="224" t="s">
        <v>389</v>
      </c>
      <c r="F235" s="225" t="s">
        <v>390</v>
      </c>
      <c r="G235" s="226" t="s">
        <v>391</v>
      </c>
      <c r="H235" s="227">
        <v>1</v>
      </c>
      <c r="I235" s="228"/>
      <c r="J235" s="229">
        <f>ROUND(I235*H235,2)</f>
        <v>0</v>
      </c>
      <c r="K235" s="225" t="s">
        <v>1</v>
      </c>
      <c r="L235" s="42"/>
      <c r="M235" s="230" t="s">
        <v>1</v>
      </c>
      <c r="N235" s="231" t="s">
        <v>43</v>
      </c>
      <c r="O235" s="85"/>
      <c r="P235" s="232">
        <f>O235*H235</f>
        <v>0</v>
      </c>
      <c r="Q235" s="232">
        <v>0</v>
      </c>
      <c r="R235" s="232">
        <f>Q235*H235</f>
        <v>0</v>
      </c>
      <c r="S235" s="232">
        <v>0</v>
      </c>
      <c r="T235" s="233">
        <f>S235*H235</f>
        <v>0</v>
      </c>
      <c r="AR235" s="234" t="s">
        <v>384</v>
      </c>
      <c r="AT235" s="234" t="s">
        <v>133</v>
      </c>
      <c r="AU235" s="234" t="s">
        <v>88</v>
      </c>
      <c r="AY235" s="16" t="s">
        <v>131</v>
      </c>
      <c r="BE235" s="235">
        <f>IF(N235="základní",J235,0)</f>
        <v>0</v>
      </c>
      <c r="BF235" s="235">
        <f>IF(N235="snížená",J235,0)</f>
        <v>0</v>
      </c>
      <c r="BG235" s="235">
        <f>IF(N235="zákl. přenesená",J235,0)</f>
        <v>0</v>
      </c>
      <c r="BH235" s="235">
        <f>IF(N235="sníž. přenesená",J235,0)</f>
        <v>0</v>
      </c>
      <c r="BI235" s="235">
        <f>IF(N235="nulová",J235,0)</f>
        <v>0</v>
      </c>
      <c r="BJ235" s="16" t="s">
        <v>86</v>
      </c>
      <c r="BK235" s="235">
        <f>ROUND(I235*H235,2)</f>
        <v>0</v>
      </c>
      <c r="BL235" s="16" t="s">
        <v>384</v>
      </c>
      <c r="BM235" s="234" t="s">
        <v>392</v>
      </c>
    </row>
    <row r="236" s="1" customFormat="1">
      <c r="B236" s="37"/>
      <c r="C236" s="38"/>
      <c r="D236" s="236" t="s">
        <v>140</v>
      </c>
      <c r="E236" s="38"/>
      <c r="F236" s="237" t="s">
        <v>393</v>
      </c>
      <c r="G236" s="38"/>
      <c r="H236" s="38"/>
      <c r="I236" s="138"/>
      <c r="J236" s="38"/>
      <c r="K236" s="38"/>
      <c r="L236" s="42"/>
      <c r="M236" s="238"/>
      <c r="N236" s="85"/>
      <c r="O236" s="85"/>
      <c r="P236" s="85"/>
      <c r="Q236" s="85"/>
      <c r="R236" s="85"/>
      <c r="S236" s="85"/>
      <c r="T236" s="86"/>
      <c r="AT236" s="16" t="s">
        <v>140</v>
      </c>
      <c r="AU236" s="16" t="s">
        <v>88</v>
      </c>
    </row>
    <row r="237" s="1" customFormat="1" ht="16.5" customHeight="1">
      <c r="B237" s="37"/>
      <c r="C237" s="223" t="s">
        <v>394</v>
      </c>
      <c r="D237" s="223" t="s">
        <v>133</v>
      </c>
      <c r="E237" s="224" t="s">
        <v>395</v>
      </c>
      <c r="F237" s="225" t="s">
        <v>396</v>
      </c>
      <c r="G237" s="226" t="s">
        <v>324</v>
      </c>
      <c r="H237" s="227">
        <v>1</v>
      </c>
      <c r="I237" s="228"/>
      <c r="J237" s="229">
        <f>ROUND(I237*H237,2)</f>
        <v>0</v>
      </c>
      <c r="K237" s="225" t="s">
        <v>397</v>
      </c>
      <c r="L237" s="42"/>
      <c r="M237" s="281" t="s">
        <v>1</v>
      </c>
      <c r="N237" s="282" t="s">
        <v>43</v>
      </c>
      <c r="O237" s="283"/>
      <c r="P237" s="284">
        <f>O237*H237</f>
        <v>0</v>
      </c>
      <c r="Q237" s="284">
        <v>0</v>
      </c>
      <c r="R237" s="284">
        <f>Q237*H237</f>
        <v>0</v>
      </c>
      <c r="S237" s="284">
        <v>0</v>
      </c>
      <c r="T237" s="285">
        <f>S237*H237</f>
        <v>0</v>
      </c>
      <c r="AR237" s="234" t="s">
        <v>384</v>
      </c>
      <c r="AT237" s="234" t="s">
        <v>133</v>
      </c>
      <c r="AU237" s="234" t="s">
        <v>88</v>
      </c>
      <c r="AY237" s="16" t="s">
        <v>131</v>
      </c>
      <c r="BE237" s="235">
        <f>IF(N237="základní",J237,0)</f>
        <v>0</v>
      </c>
      <c r="BF237" s="235">
        <f>IF(N237="snížená",J237,0)</f>
        <v>0</v>
      </c>
      <c r="BG237" s="235">
        <f>IF(N237="zákl. přenesená",J237,0)</f>
        <v>0</v>
      </c>
      <c r="BH237" s="235">
        <f>IF(N237="sníž. přenesená",J237,0)</f>
        <v>0</v>
      </c>
      <c r="BI237" s="235">
        <f>IF(N237="nulová",J237,0)</f>
        <v>0</v>
      </c>
      <c r="BJ237" s="16" t="s">
        <v>86</v>
      </c>
      <c r="BK237" s="235">
        <f>ROUND(I237*H237,2)</f>
        <v>0</v>
      </c>
      <c r="BL237" s="16" t="s">
        <v>384</v>
      </c>
      <c r="BM237" s="234" t="s">
        <v>398</v>
      </c>
    </row>
    <row r="238" s="1" customFormat="1" ht="6.96" customHeight="1">
      <c r="B238" s="60"/>
      <c r="C238" s="61"/>
      <c r="D238" s="61"/>
      <c r="E238" s="61"/>
      <c r="F238" s="61"/>
      <c r="G238" s="61"/>
      <c r="H238" s="61"/>
      <c r="I238" s="172"/>
      <c r="J238" s="61"/>
      <c r="K238" s="61"/>
      <c r="L238" s="42"/>
    </row>
  </sheetData>
  <sheetProtection sheet="1" autoFilter="0" formatColumns="0" formatRows="0" objects="1" scenarios="1" spinCount="100000" saltValue="gH8Z7oh0MslMIzgnUpHHhUk1N81uri5DX2v+Tc9Jw6qD31b0Wu1kawEPCOjghkw2rqNg/jcIsWGlPkDiz/iqxg==" hashValue="yARQ6IbEyxQ2OdGmUvCOD90gItHmNGjGG+lPOpbiPgo6u4BFmhtq1dAgE2Kdep05JIAO4zc4zDyXG7Pndc7elQ==" algorithmName="SHA-512" password="CC35"/>
  <autoFilter ref="C128:K237"/>
  <mergeCells count="9">
    <mergeCell ref="E7:H7"/>
    <mergeCell ref="E9:H9"/>
    <mergeCell ref="E18:H18"/>
    <mergeCell ref="E27:H27"/>
    <mergeCell ref="E85:H85"/>
    <mergeCell ref="E87:H87"/>
    <mergeCell ref="E119:H119"/>
    <mergeCell ref="E121:H12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50.83" customWidth="1"/>
    <col min="7" max="7" width="7" customWidth="1"/>
    <col min="8" max="8" width="11.5" customWidth="1"/>
    <col min="9" max="9" width="20.17" style="130" customWidth="1"/>
    <col min="10" max="10" width="20.17" customWidth="1"/>
    <col min="11" max="11" width="20.17" hidden="1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6" t="s">
        <v>91</v>
      </c>
    </row>
    <row r="3" ht="6.96" customHeight="1">
      <c r="B3" s="131"/>
      <c r="C3" s="132"/>
      <c r="D3" s="132"/>
      <c r="E3" s="132"/>
      <c r="F3" s="132"/>
      <c r="G3" s="132"/>
      <c r="H3" s="132"/>
      <c r="I3" s="133"/>
      <c r="J3" s="132"/>
      <c r="K3" s="132"/>
      <c r="L3" s="19"/>
      <c r="AT3" s="16" t="s">
        <v>88</v>
      </c>
    </row>
    <row r="4" ht="24.96" customHeight="1">
      <c r="B4" s="19"/>
      <c r="D4" s="134" t="s">
        <v>95</v>
      </c>
      <c r="L4" s="19"/>
      <c r="M4" s="135" t="s">
        <v>10</v>
      </c>
      <c r="AT4" s="16" t="s">
        <v>4</v>
      </c>
    </row>
    <row r="5" ht="6.96" customHeight="1">
      <c r="B5" s="19"/>
      <c r="L5" s="19"/>
    </row>
    <row r="6" ht="12" customHeight="1">
      <c r="B6" s="19"/>
      <c r="D6" s="136" t="s">
        <v>16</v>
      </c>
      <c r="L6" s="19"/>
    </row>
    <row r="7" ht="16.5" customHeight="1">
      <c r="B7" s="19"/>
      <c r="E7" s="137" t="str">
        <f>'Rekapitulace stavby'!K6</f>
        <v>Vsetínská Bečva, Karolinka - Velké Karlovice - oprava toku</v>
      </c>
      <c r="F7" s="136"/>
      <c r="G7" s="136"/>
      <c r="H7" s="136"/>
      <c r="L7" s="19"/>
    </row>
    <row r="8" s="1" customFormat="1" ht="12" customHeight="1">
      <c r="B8" s="42"/>
      <c r="D8" s="136" t="s">
        <v>96</v>
      </c>
      <c r="I8" s="138"/>
      <c r="L8" s="42"/>
    </row>
    <row r="9" s="1" customFormat="1" ht="36.96" customHeight="1">
      <c r="B9" s="42"/>
      <c r="E9" s="139" t="s">
        <v>399</v>
      </c>
      <c r="F9" s="1"/>
      <c r="G9" s="1"/>
      <c r="H9" s="1"/>
      <c r="I9" s="138"/>
      <c r="L9" s="42"/>
    </row>
    <row r="10" s="1" customFormat="1">
      <c r="B10" s="42"/>
      <c r="I10" s="138"/>
      <c r="L10" s="42"/>
    </row>
    <row r="11" s="1" customFormat="1" ht="12" customHeight="1">
      <c r="B11" s="42"/>
      <c r="D11" s="136" t="s">
        <v>18</v>
      </c>
      <c r="F11" s="140" t="s">
        <v>1</v>
      </c>
      <c r="I11" s="141" t="s">
        <v>19</v>
      </c>
      <c r="J11" s="140" t="s">
        <v>1</v>
      </c>
      <c r="L11" s="42"/>
    </row>
    <row r="12" s="1" customFormat="1" ht="12" customHeight="1">
      <c r="B12" s="42"/>
      <c r="D12" s="136" t="s">
        <v>20</v>
      </c>
      <c r="F12" s="140" t="s">
        <v>21</v>
      </c>
      <c r="I12" s="141" t="s">
        <v>22</v>
      </c>
      <c r="J12" s="142" t="str">
        <f>'Rekapitulace stavby'!AN8</f>
        <v>11. 3. 2020</v>
      </c>
      <c r="L12" s="42"/>
    </row>
    <row r="13" s="1" customFormat="1" ht="10.8" customHeight="1">
      <c r="B13" s="42"/>
      <c r="I13" s="138"/>
      <c r="L13" s="42"/>
    </row>
    <row r="14" s="1" customFormat="1" ht="12" customHeight="1">
      <c r="B14" s="42"/>
      <c r="D14" s="136" t="s">
        <v>24</v>
      </c>
      <c r="I14" s="141" t="s">
        <v>25</v>
      </c>
      <c r="J14" s="140" t="s">
        <v>26</v>
      </c>
      <c r="L14" s="42"/>
    </row>
    <row r="15" s="1" customFormat="1" ht="18" customHeight="1">
      <c r="B15" s="42"/>
      <c r="E15" s="140" t="s">
        <v>27</v>
      </c>
      <c r="I15" s="141" t="s">
        <v>28</v>
      </c>
      <c r="J15" s="140" t="s">
        <v>29</v>
      </c>
      <c r="L15" s="42"/>
    </row>
    <row r="16" s="1" customFormat="1" ht="6.96" customHeight="1">
      <c r="B16" s="42"/>
      <c r="I16" s="138"/>
      <c r="L16" s="42"/>
    </row>
    <row r="17" s="1" customFormat="1" ht="12" customHeight="1">
      <c r="B17" s="42"/>
      <c r="D17" s="136" t="s">
        <v>30</v>
      </c>
      <c r="I17" s="141" t="s">
        <v>25</v>
      </c>
      <c r="J17" s="32" t="str">
        <f>'Rekapitulace stavby'!AN13</f>
        <v>Vyplň údaj</v>
      </c>
      <c r="L17" s="42"/>
    </row>
    <row r="18" s="1" customFormat="1" ht="18" customHeight="1">
      <c r="B18" s="42"/>
      <c r="E18" s="32" t="str">
        <f>'Rekapitulace stavby'!E14</f>
        <v>Vyplň údaj</v>
      </c>
      <c r="F18" s="140"/>
      <c r="G18" s="140"/>
      <c r="H18" s="140"/>
      <c r="I18" s="141" t="s">
        <v>28</v>
      </c>
      <c r="J18" s="32" t="str">
        <f>'Rekapitulace stavby'!AN14</f>
        <v>Vyplň údaj</v>
      </c>
      <c r="L18" s="42"/>
    </row>
    <row r="19" s="1" customFormat="1" ht="6.96" customHeight="1">
      <c r="B19" s="42"/>
      <c r="I19" s="138"/>
      <c r="L19" s="42"/>
    </row>
    <row r="20" s="1" customFormat="1" ht="12" customHeight="1">
      <c r="B20" s="42"/>
      <c r="D20" s="136" t="s">
        <v>32</v>
      </c>
      <c r="I20" s="141" t="s">
        <v>25</v>
      </c>
      <c r="J20" s="140" t="s">
        <v>1</v>
      </c>
      <c r="L20" s="42"/>
    </row>
    <row r="21" s="1" customFormat="1" ht="18" customHeight="1">
      <c r="B21" s="42"/>
      <c r="E21" s="140" t="s">
        <v>33</v>
      </c>
      <c r="I21" s="141" t="s">
        <v>28</v>
      </c>
      <c r="J21" s="140" t="s">
        <v>1</v>
      </c>
      <c r="L21" s="42"/>
    </row>
    <row r="22" s="1" customFormat="1" ht="6.96" customHeight="1">
      <c r="B22" s="42"/>
      <c r="I22" s="138"/>
      <c r="L22" s="42"/>
    </row>
    <row r="23" s="1" customFormat="1" ht="12" customHeight="1">
      <c r="B23" s="42"/>
      <c r="D23" s="136" t="s">
        <v>35</v>
      </c>
      <c r="I23" s="141" t="s">
        <v>25</v>
      </c>
      <c r="J23" s="140" t="str">
        <f>IF('Rekapitulace stavby'!AN19="","",'Rekapitulace stavby'!AN19)</f>
        <v/>
      </c>
      <c r="L23" s="42"/>
    </row>
    <row r="24" s="1" customFormat="1" ht="18" customHeight="1">
      <c r="B24" s="42"/>
      <c r="E24" s="140" t="str">
        <f>IF('Rekapitulace stavby'!E20="","",'Rekapitulace stavby'!E20)</f>
        <v xml:space="preserve"> </v>
      </c>
      <c r="I24" s="141" t="s">
        <v>28</v>
      </c>
      <c r="J24" s="140" t="str">
        <f>IF('Rekapitulace stavby'!AN20="","",'Rekapitulace stavby'!AN20)</f>
        <v/>
      </c>
      <c r="L24" s="42"/>
    </row>
    <row r="25" s="1" customFormat="1" ht="6.96" customHeight="1">
      <c r="B25" s="42"/>
      <c r="I25" s="138"/>
      <c r="L25" s="42"/>
    </row>
    <row r="26" s="1" customFormat="1" ht="12" customHeight="1">
      <c r="B26" s="42"/>
      <c r="D26" s="136" t="s">
        <v>37</v>
      </c>
      <c r="I26" s="138"/>
      <c r="L26" s="42"/>
    </row>
    <row r="27" s="7" customFormat="1" ht="16.5" customHeight="1">
      <c r="B27" s="143"/>
      <c r="E27" s="144" t="s">
        <v>1</v>
      </c>
      <c r="F27" s="144"/>
      <c r="G27" s="144"/>
      <c r="H27" s="144"/>
      <c r="I27" s="145"/>
      <c r="L27" s="143"/>
    </row>
    <row r="28" s="1" customFormat="1" ht="6.96" customHeight="1">
      <c r="B28" s="42"/>
      <c r="I28" s="138"/>
      <c r="L28" s="42"/>
    </row>
    <row r="29" s="1" customFormat="1" ht="6.96" customHeight="1">
      <c r="B29" s="42"/>
      <c r="D29" s="77"/>
      <c r="E29" s="77"/>
      <c r="F29" s="77"/>
      <c r="G29" s="77"/>
      <c r="H29" s="77"/>
      <c r="I29" s="146"/>
      <c r="J29" s="77"/>
      <c r="K29" s="77"/>
      <c r="L29" s="42"/>
    </row>
    <row r="30" s="1" customFormat="1" ht="25.44" customHeight="1">
      <c r="B30" s="42"/>
      <c r="D30" s="147" t="s">
        <v>38</v>
      </c>
      <c r="I30" s="138"/>
      <c r="J30" s="148">
        <f>ROUND(J127, 2)</f>
        <v>0</v>
      </c>
      <c r="L30" s="42"/>
    </row>
    <row r="31" s="1" customFormat="1" ht="6.96" customHeight="1">
      <c r="B31" s="42"/>
      <c r="D31" s="77"/>
      <c r="E31" s="77"/>
      <c r="F31" s="77"/>
      <c r="G31" s="77"/>
      <c r="H31" s="77"/>
      <c r="I31" s="146"/>
      <c r="J31" s="77"/>
      <c r="K31" s="77"/>
      <c r="L31" s="42"/>
    </row>
    <row r="32" s="1" customFormat="1" ht="14.4" customHeight="1">
      <c r="B32" s="42"/>
      <c r="F32" s="149" t="s">
        <v>40</v>
      </c>
      <c r="I32" s="150" t="s">
        <v>39</v>
      </c>
      <c r="J32" s="149" t="s">
        <v>41</v>
      </c>
      <c r="L32" s="42"/>
    </row>
    <row r="33" s="1" customFormat="1" ht="14.4" customHeight="1">
      <c r="B33" s="42"/>
      <c r="D33" s="151" t="s">
        <v>42</v>
      </c>
      <c r="E33" s="136" t="s">
        <v>43</v>
      </c>
      <c r="F33" s="152">
        <f>ROUND((SUM(BE127:BE208)),  2)</f>
        <v>0</v>
      </c>
      <c r="I33" s="153">
        <v>0.20999999999999999</v>
      </c>
      <c r="J33" s="152">
        <f>ROUND(((SUM(BE127:BE208))*I33),  2)</f>
        <v>0</v>
      </c>
      <c r="L33" s="42"/>
    </row>
    <row r="34" s="1" customFormat="1" ht="14.4" customHeight="1">
      <c r="B34" s="42"/>
      <c r="E34" s="136" t="s">
        <v>44</v>
      </c>
      <c r="F34" s="152">
        <f>ROUND((SUM(BF127:BF208)),  2)</f>
        <v>0</v>
      </c>
      <c r="I34" s="153">
        <v>0.14999999999999999</v>
      </c>
      <c r="J34" s="152">
        <f>ROUND(((SUM(BF127:BF208))*I34),  2)</f>
        <v>0</v>
      </c>
      <c r="L34" s="42"/>
    </row>
    <row r="35" hidden="1" s="1" customFormat="1" ht="14.4" customHeight="1">
      <c r="B35" s="42"/>
      <c r="E35" s="136" t="s">
        <v>45</v>
      </c>
      <c r="F35" s="152">
        <f>ROUND((SUM(BG127:BG208)),  2)</f>
        <v>0</v>
      </c>
      <c r="I35" s="153">
        <v>0.20999999999999999</v>
      </c>
      <c r="J35" s="152">
        <f>0</f>
        <v>0</v>
      </c>
      <c r="L35" s="42"/>
    </row>
    <row r="36" hidden="1" s="1" customFormat="1" ht="14.4" customHeight="1">
      <c r="B36" s="42"/>
      <c r="E36" s="136" t="s">
        <v>46</v>
      </c>
      <c r="F36" s="152">
        <f>ROUND((SUM(BH127:BH208)),  2)</f>
        <v>0</v>
      </c>
      <c r="I36" s="153">
        <v>0.14999999999999999</v>
      </c>
      <c r="J36" s="152">
        <f>0</f>
        <v>0</v>
      </c>
      <c r="L36" s="42"/>
    </row>
    <row r="37" hidden="1" s="1" customFormat="1" ht="14.4" customHeight="1">
      <c r="B37" s="42"/>
      <c r="E37" s="136" t="s">
        <v>47</v>
      </c>
      <c r="F37" s="152">
        <f>ROUND((SUM(BI127:BI208)),  2)</f>
        <v>0</v>
      </c>
      <c r="I37" s="153">
        <v>0</v>
      </c>
      <c r="J37" s="152">
        <f>0</f>
        <v>0</v>
      </c>
      <c r="L37" s="42"/>
    </row>
    <row r="38" s="1" customFormat="1" ht="6.96" customHeight="1">
      <c r="B38" s="42"/>
      <c r="I38" s="138"/>
      <c r="L38" s="42"/>
    </row>
    <row r="39" s="1" customFormat="1" ht="25.44" customHeight="1">
      <c r="B39" s="42"/>
      <c r="C39" s="154"/>
      <c r="D39" s="155" t="s">
        <v>48</v>
      </c>
      <c r="E39" s="156"/>
      <c r="F39" s="156"/>
      <c r="G39" s="157" t="s">
        <v>49</v>
      </c>
      <c r="H39" s="158" t="s">
        <v>50</v>
      </c>
      <c r="I39" s="159"/>
      <c r="J39" s="160">
        <f>SUM(J30:J37)</f>
        <v>0</v>
      </c>
      <c r="K39" s="161"/>
      <c r="L39" s="42"/>
    </row>
    <row r="40" s="1" customFormat="1" ht="14.4" customHeight="1">
      <c r="B40" s="42"/>
      <c r="I40" s="138"/>
      <c r="L40" s="42"/>
    </row>
    <row r="41" ht="14.4" customHeight="1">
      <c r="B41" s="19"/>
      <c r="L41" s="19"/>
    </row>
    <row r="42" ht="14.4" customHeight="1">
      <c r="B42" s="19"/>
      <c r="L42" s="19"/>
    </row>
    <row r="43" ht="14.4" customHeight="1">
      <c r="B43" s="19"/>
      <c r="L43" s="19"/>
    </row>
    <row r="44" ht="14.4" customHeight="1">
      <c r="B44" s="19"/>
      <c r="L44" s="19"/>
    </row>
    <row r="45" ht="14.4" customHeight="1">
      <c r="B45" s="19"/>
      <c r="L45" s="19"/>
    </row>
    <row r="46" ht="14.4" customHeight="1">
      <c r="B46" s="19"/>
      <c r="L46" s="19"/>
    </row>
    <row r="47" ht="14.4" customHeight="1">
      <c r="B47" s="19"/>
      <c r="L47" s="19"/>
    </row>
    <row r="48" ht="14.4" customHeight="1">
      <c r="B48" s="19"/>
      <c r="L48" s="19"/>
    </row>
    <row r="49" ht="14.4" customHeight="1">
      <c r="B49" s="19"/>
      <c r="L49" s="19"/>
    </row>
    <row r="50" s="1" customFormat="1" ht="14.4" customHeight="1">
      <c r="B50" s="42"/>
      <c r="D50" s="162" t="s">
        <v>51</v>
      </c>
      <c r="E50" s="163"/>
      <c r="F50" s="163"/>
      <c r="G50" s="162" t="s">
        <v>52</v>
      </c>
      <c r="H50" s="163"/>
      <c r="I50" s="164"/>
      <c r="J50" s="163"/>
      <c r="K50" s="163"/>
      <c r="L50" s="4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1" customFormat="1">
      <c r="B61" s="42"/>
      <c r="D61" s="165" t="s">
        <v>53</v>
      </c>
      <c r="E61" s="166"/>
      <c r="F61" s="167" t="s">
        <v>54</v>
      </c>
      <c r="G61" s="165" t="s">
        <v>53</v>
      </c>
      <c r="H61" s="166"/>
      <c r="I61" s="168"/>
      <c r="J61" s="169" t="s">
        <v>54</v>
      </c>
      <c r="K61" s="166"/>
      <c r="L61" s="42"/>
    </row>
    <row r="62">
      <c r="B62" s="19"/>
      <c r="L62" s="19"/>
    </row>
    <row r="63">
      <c r="B63" s="19"/>
      <c r="L63" s="19"/>
    </row>
    <row r="64">
      <c r="B64" s="19"/>
      <c r="L64" s="19"/>
    </row>
    <row r="65" s="1" customFormat="1">
      <c r="B65" s="42"/>
      <c r="D65" s="162" t="s">
        <v>55</v>
      </c>
      <c r="E65" s="163"/>
      <c r="F65" s="163"/>
      <c r="G65" s="162" t="s">
        <v>56</v>
      </c>
      <c r="H65" s="163"/>
      <c r="I65" s="164"/>
      <c r="J65" s="163"/>
      <c r="K65" s="163"/>
      <c r="L65" s="42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1" customFormat="1">
      <c r="B76" s="42"/>
      <c r="D76" s="165" t="s">
        <v>53</v>
      </c>
      <c r="E76" s="166"/>
      <c r="F76" s="167" t="s">
        <v>54</v>
      </c>
      <c r="G76" s="165" t="s">
        <v>53</v>
      </c>
      <c r="H76" s="166"/>
      <c r="I76" s="168"/>
      <c r="J76" s="169" t="s">
        <v>54</v>
      </c>
      <c r="K76" s="166"/>
      <c r="L76" s="42"/>
    </row>
    <row r="77" s="1" customFormat="1" ht="14.4" customHeight="1">
      <c r="B77" s="170"/>
      <c r="C77" s="171"/>
      <c r="D77" s="171"/>
      <c r="E77" s="171"/>
      <c r="F77" s="171"/>
      <c r="G77" s="171"/>
      <c r="H77" s="171"/>
      <c r="I77" s="172"/>
      <c r="J77" s="171"/>
      <c r="K77" s="171"/>
      <c r="L77" s="42"/>
    </row>
    <row r="81" s="1" customFormat="1" ht="6.96" customHeight="1">
      <c r="B81" s="173"/>
      <c r="C81" s="174"/>
      <c r="D81" s="174"/>
      <c r="E81" s="174"/>
      <c r="F81" s="174"/>
      <c r="G81" s="174"/>
      <c r="H81" s="174"/>
      <c r="I81" s="175"/>
      <c r="J81" s="174"/>
      <c r="K81" s="174"/>
      <c r="L81" s="42"/>
    </row>
    <row r="82" s="1" customFormat="1" ht="24.96" customHeight="1">
      <c r="B82" s="37"/>
      <c r="C82" s="22" t="s">
        <v>98</v>
      </c>
      <c r="D82" s="38"/>
      <c r="E82" s="38"/>
      <c r="F82" s="38"/>
      <c r="G82" s="38"/>
      <c r="H82" s="38"/>
      <c r="I82" s="138"/>
      <c r="J82" s="38"/>
      <c r="K82" s="38"/>
      <c r="L82" s="42"/>
    </row>
    <row r="83" s="1" customFormat="1" ht="6.96" customHeight="1">
      <c r="B83" s="37"/>
      <c r="C83" s="38"/>
      <c r="D83" s="38"/>
      <c r="E83" s="38"/>
      <c r="F83" s="38"/>
      <c r="G83" s="38"/>
      <c r="H83" s="38"/>
      <c r="I83" s="138"/>
      <c r="J83" s="38"/>
      <c r="K83" s="38"/>
      <c r="L83" s="42"/>
    </row>
    <row r="84" s="1" customFormat="1" ht="12" customHeight="1">
      <c r="B84" s="37"/>
      <c r="C84" s="31" t="s">
        <v>16</v>
      </c>
      <c r="D84" s="38"/>
      <c r="E84" s="38"/>
      <c r="F84" s="38"/>
      <c r="G84" s="38"/>
      <c r="H84" s="38"/>
      <c r="I84" s="138"/>
      <c r="J84" s="38"/>
      <c r="K84" s="38"/>
      <c r="L84" s="42"/>
    </row>
    <row r="85" s="1" customFormat="1" ht="16.5" customHeight="1">
      <c r="B85" s="37"/>
      <c r="C85" s="38"/>
      <c r="D85" s="38"/>
      <c r="E85" s="176" t="str">
        <f>E7</f>
        <v>Vsetínská Bečva, Karolinka - Velké Karlovice - oprava toku</v>
      </c>
      <c r="F85" s="31"/>
      <c r="G85" s="31"/>
      <c r="H85" s="31"/>
      <c r="I85" s="138"/>
      <c r="J85" s="38"/>
      <c r="K85" s="38"/>
      <c r="L85" s="42"/>
    </row>
    <row r="86" s="1" customFormat="1" ht="12" customHeight="1">
      <c r="B86" s="37"/>
      <c r="C86" s="31" t="s">
        <v>96</v>
      </c>
      <c r="D86" s="38"/>
      <c r="E86" s="38"/>
      <c r="F86" s="38"/>
      <c r="G86" s="38"/>
      <c r="H86" s="38"/>
      <c r="I86" s="138"/>
      <c r="J86" s="38"/>
      <c r="K86" s="38"/>
      <c r="L86" s="42"/>
    </row>
    <row r="87" s="1" customFormat="1" ht="16.5" customHeight="1">
      <c r="B87" s="37"/>
      <c r="C87" s="38"/>
      <c r="D87" s="38"/>
      <c r="E87" s="70" t="str">
        <f>E9</f>
        <v>SO02 - Skluz v ř. km 46,427</v>
      </c>
      <c r="F87" s="38"/>
      <c r="G87" s="38"/>
      <c r="H87" s="38"/>
      <c r="I87" s="138"/>
      <c r="J87" s="38"/>
      <c r="K87" s="38"/>
      <c r="L87" s="42"/>
    </row>
    <row r="88" s="1" customFormat="1" ht="6.96" customHeight="1">
      <c r="B88" s="37"/>
      <c r="C88" s="38"/>
      <c r="D88" s="38"/>
      <c r="E88" s="38"/>
      <c r="F88" s="38"/>
      <c r="G88" s="38"/>
      <c r="H88" s="38"/>
      <c r="I88" s="138"/>
      <c r="J88" s="38"/>
      <c r="K88" s="38"/>
      <c r="L88" s="42"/>
    </row>
    <row r="89" s="1" customFormat="1" ht="12" customHeight="1">
      <c r="B89" s="37"/>
      <c r="C89" s="31" t="s">
        <v>20</v>
      </c>
      <c r="D89" s="38"/>
      <c r="E89" s="38"/>
      <c r="F89" s="26" t="str">
        <f>F12</f>
        <v>Zlínský kraj</v>
      </c>
      <c r="G89" s="38"/>
      <c r="H89" s="38"/>
      <c r="I89" s="141" t="s">
        <v>22</v>
      </c>
      <c r="J89" s="73" t="str">
        <f>IF(J12="","",J12)</f>
        <v>11. 3. 2020</v>
      </c>
      <c r="K89" s="38"/>
      <c r="L89" s="42"/>
    </row>
    <row r="90" s="1" customFormat="1" ht="6.96" customHeight="1">
      <c r="B90" s="37"/>
      <c r="C90" s="38"/>
      <c r="D90" s="38"/>
      <c r="E90" s="38"/>
      <c r="F90" s="38"/>
      <c r="G90" s="38"/>
      <c r="H90" s="38"/>
      <c r="I90" s="138"/>
      <c r="J90" s="38"/>
      <c r="K90" s="38"/>
      <c r="L90" s="42"/>
    </row>
    <row r="91" s="1" customFormat="1" ht="27.9" customHeight="1">
      <c r="B91" s="37"/>
      <c r="C91" s="31" t="s">
        <v>24</v>
      </c>
      <c r="D91" s="38"/>
      <c r="E91" s="38"/>
      <c r="F91" s="26" t="str">
        <f>E15</f>
        <v>Povodí Moravy, s.p.</v>
      </c>
      <c r="G91" s="38"/>
      <c r="H91" s="38"/>
      <c r="I91" s="141" t="s">
        <v>32</v>
      </c>
      <c r="J91" s="35" t="str">
        <f>E21</f>
        <v>PM, s.p. - Ing. Šefčíková</v>
      </c>
      <c r="K91" s="38"/>
      <c r="L91" s="42"/>
    </row>
    <row r="92" s="1" customFormat="1" ht="15.15" customHeight="1">
      <c r="B92" s="37"/>
      <c r="C92" s="31" t="s">
        <v>30</v>
      </c>
      <c r="D92" s="38"/>
      <c r="E92" s="38"/>
      <c r="F92" s="26" t="str">
        <f>IF(E18="","",E18)</f>
        <v>Vyplň údaj</v>
      </c>
      <c r="G92" s="38"/>
      <c r="H92" s="38"/>
      <c r="I92" s="141" t="s">
        <v>35</v>
      </c>
      <c r="J92" s="35" t="str">
        <f>E24</f>
        <v xml:space="preserve"> </v>
      </c>
      <c r="K92" s="38"/>
      <c r="L92" s="42"/>
    </row>
    <row r="93" s="1" customFormat="1" ht="10.32" customHeight="1">
      <c r="B93" s="37"/>
      <c r="C93" s="38"/>
      <c r="D93" s="38"/>
      <c r="E93" s="38"/>
      <c r="F93" s="38"/>
      <c r="G93" s="38"/>
      <c r="H93" s="38"/>
      <c r="I93" s="138"/>
      <c r="J93" s="38"/>
      <c r="K93" s="38"/>
      <c r="L93" s="42"/>
    </row>
    <row r="94" s="1" customFormat="1" ht="29.28" customHeight="1">
      <c r="B94" s="37"/>
      <c r="C94" s="177" t="s">
        <v>99</v>
      </c>
      <c r="D94" s="178"/>
      <c r="E94" s="178"/>
      <c r="F94" s="178"/>
      <c r="G94" s="178"/>
      <c r="H94" s="178"/>
      <c r="I94" s="179"/>
      <c r="J94" s="180" t="s">
        <v>100</v>
      </c>
      <c r="K94" s="178"/>
      <c r="L94" s="42"/>
    </row>
    <row r="95" s="1" customFormat="1" ht="10.32" customHeight="1">
      <c r="B95" s="37"/>
      <c r="C95" s="38"/>
      <c r="D95" s="38"/>
      <c r="E95" s="38"/>
      <c r="F95" s="38"/>
      <c r="G95" s="38"/>
      <c r="H95" s="38"/>
      <c r="I95" s="138"/>
      <c r="J95" s="38"/>
      <c r="K95" s="38"/>
      <c r="L95" s="42"/>
    </row>
    <row r="96" s="1" customFormat="1" ht="22.8" customHeight="1">
      <c r="B96" s="37"/>
      <c r="C96" s="181" t="s">
        <v>101</v>
      </c>
      <c r="D96" s="38"/>
      <c r="E96" s="38"/>
      <c r="F96" s="38"/>
      <c r="G96" s="38"/>
      <c r="H96" s="38"/>
      <c r="I96" s="138"/>
      <c r="J96" s="104">
        <f>J127</f>
        <v>0</v>
      </c>
      <c r="K96" s="38"/>
      <c r="L96" s="42"/>
      <c r="AU96" s="16" t="s">
        <v>102</v>
      </c>
    </row>
    <row r="97" s="8" customFormat="1" ht="24.96" customHeight="1">
      <c r="B97" s="182"/>
      <c r="C97" s="183"/>
      <c r="D97" s="184" t="s">
        <v>103</v>
      </c>
      <c r="E97" s="185"/>
      <c r="F97" s="185"/>
      <c r="G97" s="185"/>
      <c r="H97" s="185"/>
      <c r="I97" s="186"/>
      <c r="J97" s="187">
        <f>J128</f>
        <v>0</v>
      </c>
      <c r="K97" s="183"/>
      <c r="L97" s="188"/>
    </row>
    <row r="98" s="9" customFormat="1" ht="19.92" customHeight="1">
      <c r="B98" s="189"/>
      <c r="C98" s="190"/>
      <c r="D98" s="191" t="s">
        <v>104</v>
      </c>
      <c r="E98" s="192"/>
      <c r="F98" s="192"/>
      <c r="G98" s="192"/>
      <c r="H98" s="192"/>
      <c r="I98" s="193"/>
      <c r="J98" s="194">
        <f>J129</f>
        <v>0</v>
      </c>
      <c r="K98" s="190"/>
      <c r="L98" s="195"/>
    </row>
    <row r="99" s="9" customFormat="1" ht="19.92" customHeight="1">
      <c r="B99" s="189"/>
      <c r="C99" s="190"/>
      <c r="D99" s="191" t="s">
        <v>105</v>
      </c>
      <c r="E99" s="192"/>
      <c r="F99" s="192"/>
      <c r="G99" s="192"/>
      <c r="H99" s="192"/>
      <c r="I99" s="193"/>
      <c r="J99" s="194">
        <f>J154</f>
        <v>0</v>
      </c>
      <c r="K99" s="190"/>
      <c r="L99" s="195"/>
    </row>
    <row r="100" s="9" customFormat="1" ht="19.92" customHeight="1">
      <c r="B100" s="189"/>
      <c r="C100" s="190"/>
      <c r="D100" s="191" t="s">
        <v>106</v>
      </c>
      <c r="E100" s="192"/>
      <c r="F100" s="192"/>
      <c r="G100" s="192"/>
      <c r="H100" s="192"/>
      <c r="I100" s="193"/>
      <c r="J100" s="194">
        <f>J162</f>
        <v>0</v>
      </c>
      <c r="K100" s="190"/>
      <c r="L100" s="195"/>
    </row>
    <row r="101" s="9" customFormat="1" ht="19.92" customHeight="1">
      <c r="B101" s="189"/>
      <c r="C101" s="190"/>
      <c r="D101" s="191" t="s">
        <v>107</v>
      </c>
      <c r="E101" s="192"/>
      <c r="F101" s="192"/>
      <c r="G101" s="192"/>
      <c r="H101" s="192"/>
      <c r="I101" s="193"/>
      <c r="J101" s="194">
        <f>J166</f>
        <v>0</v>
      </c>
      <c r="K101" s="190"/>
      <c r="L101" s="195"/>
    </row>
    <row r="102" s="9" customFormat="1" ht="19.92" customHeight="1">
      <c r="B102" s="189"/>
      <c r="C102" s="190"/>
      <c r="D102" s="191" t="s">
        <v>109</v>
      </c>
      <c r="E102" s="192"/>
      <c r="F102" s="192"/>
      <c r="G102" s="192"/>
      <c r="H102" s="192"/>
      <c r="I102" s="193"/>
      <c r="J102" s="194">
        <f>J179</f>
        <v>0</v>
      </c>
      <c r="K102" s="190"/>
      <c r="L102" s="195"/>
    </row>
    <row r="103" s="9" customFormat="1" ht="19.92" customHeight="1">
      <c r="B103" s="189"/>
      <c r="C103" s="190"/>
      <c r="D103" s="191" t="s">
        <v>111</v>
      </c>
      <c r="E103" s="192"/>
      <c r="F103" s="192"/>
      <c r="G103" s="192"/>
      <c r="H103" s="192"/>
      <c r="I103" s="193"/>
      <c r="J103" s="194">
        <f>J188</f>
        <v>0</v>
      </c>
      <c r="K103" s="190"/>
      <c r="L103" s="195"/>
    </row>
    <row r="104" s="8" customFormat="1" ht="24.96" customHeight="1">
      <c r="B104" s="182"/>
      <c r="C104" s="183"/>
      <c r="D104" s="184" t="s">
        <v>112</v>
      </c>
      <c r="E104" s="185"/>
      <c r="F104" s="185"/>
      <c r="G104" s="185"/>
      <c r="H104" s="185"/>
      <c r="I104" s="186"/>
      <c r="J104" s="187">
        <f>J190</f>
        <v>0</v>
      </c>
      <c r="K104" s="183"/>
      <c r="L104" s="188"/>
    </row>
    <row r="105" s="8" customFormat="1" ht="24.96" customHeight="1">
      <c r="B105" s="182"/>
      <c r="C105" s="183"/>
      <c r="D105" s="184" t="s">
        <v>113</v>
      </c>
      <c r="E105" s="185"/>
      <c r="F105" s="185"/>
      <c r="G105" s="185"/>
      <c r="H105" s="185"/>
      <c r="I105" s="186"/>
      <c r="J105" s="187">
        <f>J202</f>
        <v>0</v>
      </c>
      <c r="K105" s="183"/>
      <c r="L105" s="188"/>
    </row>
    <row r="106" s="9" customFormat="1" ht="19.92" customHeight="1">
      <c r="B106" s="189"/>
      <c r="C106" s="190"/>
      <c r="D106" s="191" t="s">
        <v>114</v>
      </c>
      <c r="E106" s="192"/>
      <c r="F106" s="192"/>
      <c r="G106" s="192"/>
      <c r="H106" s="192"/>
      <c r="I106" s="193"/>
      <c r="J106" s="194">
        <f>J203</f>
        <v>0</v>
      </c>
      <c r="K106" s="190"/>
      <c r="L106" s="195"/>
    </row>
    <row r="107" s="9" customFormat="1" ht="19.92" customHeight="1">
      <c r="B107" s="189"/>
      <c r="C107" s="190"/>
      <c r="D107" s="191" t="s">
        <v>115</v>
      </c>
      <c r="E107" s="192"/>
      <c r="F107" s="192"/>
      <c r="G107" s="192"/>
      <c r="H107" s="192"/>
      <c r="I107" s="193"/>
      <c r="J107" s="194">
        <f>J205</f>
        <v>0</v>
      </c>
      <c r="K107" s="190"/>
      <c r="L107" s="195"/>
    </row>
    <row r="108" s="1" customFormat="1" ht="21.84" customHeight="1">
      <c r="B108" s="37"/>
      <c r="C108" s="38"/>
      <c r="D108" s="38"/>
      <c r="E108" s="38"/>
      <c r="F108" s="38"/>
      <c r="G108" s="38"/>
      <c r="H108" s="38"/>
      <c r="I108" s="138"/>
      <c r="J108" s="38"/>
      <c r="K108" s="38"/>
      <c r="L108" s="42"/>
    </row>
    <row r="109" s="1" customFormat="1" ht="6.96" customHeight="1">
      <c r="B109" s="60"/>
      <c r="C109" s="61"/>
      <c r="D109" s="61"/>
      <c r="E109" s="61"/>
      <c r="F109" s="61"/>
      <c r="G109" s="61"/>
      <c r="H109" s="61"/>
      <c r="I109" s="172"/>
      <c r="J109" s="61"/>
      <c r="K109" s="61"/>
      <c r="L109" s="42"/>
    </row>
    <row r="113" s="1" customFormat="1" ht="6.96" customHeight="1">
      <c r="B113" s="62"/>
      <c r="C113" s="63"/>
      <c r="D113" s="63"/>
      <c r="E113" s="63"/>
      <c r="F113" s="63"/>
      <c r="G113" s="63"/>
      <c r="H113" s="63"/>
      <c r="I113" s="175"/>
      <c r="J113" s="63"/>
      <c r="K113" s="63"/>
      <c r="L113" s="42"/>
    </row>
    <row r="114" s="1" customFormat="1" ht="24.96" customHeight="1">
      <c r="B114" s="37"/>
      <c r="C114" s="22" t="s">
        <v>116</v>
      </c>
      <c r="D114" s="38"/>
      <c r="E114" s="38"/>
      <c r="F114" s="38"/>
      <c r="G114" s="38"/>
      <c r="H114" s="38"/>
      <c r="I114" s="138"/>
      <c r="J114" s="38"/>
      <c r="K114" s="38"/>
      <c r="L114" s="42"/>
    </row>
    <row r="115" s="1" customFormat="1" ht="6.96" customHeight="1">
      <c r="B115" s="37"/>
      <c r="C115" s="38"/>
      <c r="D115" s="38"/>
      <c r="E115" s="38"/>
      <c r="F115" s="38"/>
      <c r="G115" s="38"/>
      <c r="H115" s="38"/>
      <c r="I115" s="138"/>
      <c r="J115" s="38"/>
      <c r="K115" s="38"/>
      <c r="L115" s="42"/>
    </row>
    <row r="116" s="1" customFormat="1" ht="12" customHeight="1">
      <c r="B116" s="37"/>
      <c r="C116" s="31" t="s">
        <v>16</v>
      </c>
      <c r="D116" s="38"/>
      <c r="E116" s="38"/>
      <c r="F116" s="38"/>
      <c r="G116" s="38"/>
      <c r="H116" s="38"/>
      <c r="I116" s="138"/>
      <c r="J116" s="38"/>
      <c r="K116" s="38"/>
      <c r="L116" s="42"/>
    </row>
    <row r="117" s="1" customFormat="1" ht="16.5" customHeight="1">
      <c r="B117" s="37"/>
      <c r="C117" s="38"/>
      <c r="D117" s="38"/>
      <c r="E117" s="176" t="str">
        <f>E7</f>
        <v>Vsetínská Bečva, Karolinka - Velké Karlovice - oprava toku</v>
      </c>
      <c r="F117" s="31"/>
      <c r="G117" s="31"/>
      <c r="H117" s="31"/>
      <c r="I117" s="138"/>
      <c r="J117" s="38"/>
      <c r="K117" s="38"/>
      <c r="L117" s="42"/>
    </row>
    <row r="118" s="1" customFormat="1" ht="12" customHeight="1">
      <c r="B118" s="37"/>
      <c r="C118" s="31" t="s">
        <v>96</v>
      </c>
      <c r="D118" s="38"/>
      <c r="E118" s="38"/>
      <c r="F118" s="38"/>
      <c r="G118" s="38"/>
      <c r="H118" s="38"/>
      <c r="I118" s="138"/>
      <c r="J118" s="38"/>
      <c r="K118" s="38"/>
      <c r="L118" s="42"/>
    </row>
    <row r="119" s="1" customFormat="1" ht="16.5" customHeight="1">
      <c r="B119" s="37"/>
      <c r="C119" s="38"/>
      <c r="D119" s="38"/>
      <c r="E119" s="70" t="str">
        <f>E9</f>
        <v>SO02 - Skluz v ř. km 46,427</v>
      </c>
      <c r="F119" s="38"/>
      <c r="G119" s="38"/>
      <c r="H119" s="38"/>
      <c r="I119" s="138"/>
      <c r="J119" s="38"/>
      <c r="K119" s="38"/>
      <c r="L119" s="42"/>
    </row>
    <row r="120" s="1" customFormat="1" ht="6.96" customHeight="1">
      <c r="B120" s="37"/>
      <c r="C120" s="38"/>
      <c r="D120" s="38"/>
      <c r="E120" s="38"/>
      <c r="F120" s="38"/>
      <c r="G120" s="38"/>
      <c r="H120" s="38"/>
      <c r="I120" s="138"/>
      <c r="J120" s="38"/>
      <c r="K120" s="38"/>
      <c r="L120" s="42"/>
    </row>
    <row r="121" s="1" customFormat="1" ht="12" customHeight="1">
      <c r="B121" s="37"/>
      <c r="C121" s="31" t="s">
        <v>20</v>
      </c>
      <c r="D121" s="38"/>
      <c r="E121" s="38"/>
      <c r="F121" s="26" t="str">
        <f>F12</f>
        <v>Zlínský kraj</v>
      </c>
      <c r="G121" s="38"/>
      <c r="H121" s="38"/>
      <c r="I121" s="141" t="s">
        <v>22</v>
      </c>
      <c r="J121" s="73" t="str">
        <f>IF(J12="","",J12)</f>
        <v>11. 3. 2020</v>
      </c>
      <c r="K121" s="38"/>
      <c r="L121" s="42"/>
    </row>
    <row r="122" s="1" customFormat="1" ht="6.96" customHeight="1">
      <c r="B122" s="37"/>
      <c r="C122" s="38"/>
      <c r="D122" s="38"/>
      <c r="E122" s="38"/>
      <c r="F122" s="38"/>
      <c r="G122" s="38"/>
      <c r="H122" s="38"/>
      <c r="I122" s="138"/>
      <c r="J122" s="38"/>
      <c r="K122" s="38"/>
      <c r="L122" s="42"/>
    </row>
    <row r="123" s="1" customFormat="1" ht="27.9" customHeight="1">
      <c r="B123" s="37"/>
      <c r="C123" s="31" t="s">
        <v>24</v>
      </c>
      <c r="D123" s="38"/>
      <c r="E123" s="38"/>
      <c r="F123" s="26" t="str">
        <f>E15</f>
        <v>Povodí Moravy, s.p.</v>
      </c>
      <c r="G123" s="38"/>
      <c r="H123" s="38"/>
      <c r="I123" s="141" t="s">
        <v>32</v>
      </c>
      <c r="J123" s="35" t="str">
        <f>E21</f>
        <v>PM, s.p. - Ing. Šefčíková</v>
      </c>
      <c r="K123" s="38"/>
      <c r="L123" s="42"/>
    </row>
    <row r="124" s="1" customFormat="1" ht="15.15" customHeight="1">
      <c r="B124" s="37"/>
      <c r="C124" s="31" t="s">
        <v>30</v>
      </c>
      <c r="D124" s="38"/>
      <c r="E124" s="38"/>
      <c r="F124" s="26" t="str">
        <f>IF(E18="","",E18)</f>
        <v>Vyplň údaj</v>
      </c>
      <c r="G124" s="38"/>
      <c r="H124" s="38"/>
      <c r="I124" s="141" t="s">
        <v>35</v>
      </c>
      <c r="J124" s="35" t="str">
        <f>E24</f>
        <v xml:space="preserve"> </v>
      </c>
      <c r="K124" s="38"/>
      <c r="L124" s="42"/>
    </row>
    <row r="125" s="1" customFormat="1" ht="10.32" customHeight="1">
      <c r="B125" s="37"/>
      <c r="C125" s="38"/>
      <c r="D125" s="38"/>
      <c r="E125" s="38"/>
      <c r="F125" s="38"/>
      <c r="G125" s="38"/>
      <c r="H125" s="38"/>
      <c r="I125" s="138"/>
      <c r="J125" s="38"/>
      <c r="K125" s="38"/>
      <c r="L125" s="42"/>
    </row>
    <row r="126" s="10" customFormat="1" ht="29.28" customHeight="1">
      <c r="B126" s="196"/>
      <c r="C126" s="197" t="s">
        <v>117</v>
      </c>
      <c r="D126" s="198" t="s">
        <v>63</v>
      </c>
      <c r="E126" s="198" t="s">
        <v>59</v>
      </c>
      <c r="F126" s="198" t="s">
        <v>60</v>
      </c>
      <c r="G126" s="198" t="s">
        <v>118</v>
      </c>
      <c r="H126" s="198" t="s">
        <v>119</v>
      </c>
      <c r="I126" s="199" t="s">
        <v>120</v>
      </c>
      <c r="J126" s="200" t="s">
        <v>100</v>
      </c>
      <c r="K126" s="201" t="s">
        <v>121</v>
      </c>
      <c r="L126" s="202"/>
      <c r="M126" s="94" t="s">
        <v>1</v>
      </c>
      <c r="N126" s="95" t="s">
        <v>42</v>
      </c>
      <c r="O126" s="95" t="s">
        <v>122</v>
      </c>
      <c r="P126" s="95" t="s">
        <v>123</v>
      </c>
      <c r="Q126" s="95" t="s">
        <v>124</v>
      </c>
      <c r="R126" s="95" t="s">
        <v>125</v>
      </c>
      <c r="S126" s="95" t="s">
        <v>126</v>
      </c>
      <c r="T126" s="96" t="s">
        <v>127</v>
      </c>
    </row>
    <row r="127" s="1" customFormat="1" ht="22.8" customHeight="1">
      <c r="B127" s="37"/>
      <c r="C127" s="101" t="s">
        <v>128</v>
      </c>
      <c r="D127" s="38"/>
      <c r="E127" s="38"/>
      <c r="F127" s="38"/>
      <c r="G127" s="38"/>
      <c r="H127" s="38"/>
      <c r="I127" s="138"/>
      <c r="J127" s="203">
        <f>BK127</f>
        <v>0</v>
      </c>
      <c r="K127" s="38"/>
      <c r="L127" s="42"/>
      <c r="M127" s="97"/>
      <c r="N127" s="98"/>
      <c r="O127" s="98"/>
      <c r="P127" s="204">
        <f>P128+P190+P202</f>
        <v>0</v>
      </c>
      <c r="Q127" s="98"/>
      <c r="R127" s="204">
        <f>R128+R190+R202</f>
        <v>231.88506940999997</v>
      </c>
      <c r="S127" s="98"/>
      <c r="T127" s="205">
        <f>T128+T190+T202</f>
        <v>21.48</v>
      </c>
      <c r="AT127" s="16" t="s">
        <v>77</v>
      </c>
      <c r="AU127" s="16" t="s">
        <v>102</v>
      </c>
      <c r="BK127" s="206">
        <f>BK128+BK190+BK202</f>
        <v>0</v>
      </c>
    </row>
    <row r="128" s="11" customFormat="1" ht="25.92" customHeight="1">
      <c r="B128" s="207"/>
      <c r="C128" s="208"/>
      <c r="D128" s="209" t="s">
        <v>77</v>
      </c>
      <c r="E128" s="210" t="s">
        <v>129</v>
      </c>
      <c r="F128" s="210" t="s">
        <v>130</v>
      </c>
      <c r="G128" s="208"/>
      <c r="H128" s="208"/>
      <c r="I128" s="211"/>
      <c r="J128" s="212">
        <f>BK128</f>
        <v>0</v>
      </c>
      <c r="K128" s="208"/>
      <c r="L128" s="213"/>
      <c r="M128" s="214"/>
      <c r="N128" s="215"/>
      <c r="O128" s="215"/>
      <c r="P128" s="216">
        <f>P129+P154+P162+P166+P179+P188</f>
        <v>0</v>
      </c>
      <c r="Q128" s="215"/>
      <c r="R128" s="216">
        <f>R129+R154+R162+R166+R179+R188</f>
        <v>231.88506940999997</v>
      </c>
      <c r="S128" s="215"/>
      <c r="T128" s="217">
        <f>T129+T154+T162+T166+T179+T188</f>
        <v>21.48</v>
      </c>
      <c r="AR128" s="218" t="s">
        <v>86</v>
      </c>
      <c r="AT128" s="219" t="s">
        <v>77</v>
      </c>
      <c r="AU128" s="219" t="s">
        <v>78</v>
      </c>
      <c r="AY128" s="218" t="s">
        <v>131</v>
      </c>
      <c r="BK128" s="220">
        <f>BK129+BK154+BK162+BK166+BK179+BK188</f>
        <v>0</v>
      </c>
    </row>
    <row r="129" s="11" customFormat="1" ht="22.8" customHeight="1">
      <c r="B129" s="207"/>
      <c r="C129" s="208"/>
      <c r="D129" s="209" t="s">
        <v>77</v>
      </c>
      <c r="E129" s="221" t="s">
        <v>86</v>
      </c>
      <c r="F129" s="221" t="s">
        <v>132</v>
      </c>
      <c r="G129" s="208"/>
      <c r="H129" s="208"/>
      <c r="I129" s="211"/>
      <c r="J129" s="222">
        <f>BK129</f>
        <v>0</v>
      </c>
      <c r="K129" s="208"/>
      <c r="L129" s="213"/>
      <c r="M129" s="214"/>
      <c r="N129" s="215"/>
      <c r="O129" s="215"/>
      <c r="P129" s="216">
        <f>SUM(P130:P153)</f>
        <v>0</v>
      </c>
      <c r="Q129" s="215"/>
      <c r="R129" s="216">
        <f>SUM(R130:R153)</f>
        <v>0.30033749999999998</v>
      </c>
      <c r="S129" s="215"/>
      <c r="T129" s="217">
        <f>SUM(T130:T153)</f>
        <v>0</v>
      </c>
      <c r="AR129" s="218" t="s">
        <v>86</v>
      </c>
      <c r="AT129" s="219" t="s">
        <v>77</v>
      </c>
      <c r="AU129" s="219" t="s">
        <v>86</v>
      </c>
      <c r="AY129" s="218" t="s">
        <v>131</v>
      </c>
      <c r="BK129" s="220">
        <f>SUM(BK130:BK153)</f>
        <v>0</v>
      </c>
    </row>
    <row r="130" s="1" customFormat="1" ht="36" customHeight="1">
      <c r="B130" s="37"/>
      <c r="C130" s="223" t="s">
        <v>86</v>
      </c>
      <c r="D130" s="223" t="s">
        <v>133</v>
      </c>
      <c r="E130" s="224" t="s">
        <v>144</v>
      </c>
      <c r="F130" s="225" t="s">
        <v>145</v>
      </c>
      <c r="G130" s="226" t="s">
        <v>136</v>
      </c>
      <c r="H130" s="227">
        <v>50</v>
      </c>
      <c r="I130" s="228"/>
      <c r="J130" s="229">
        <f>ROUND(I130*H130,2)</f>
        <v>0</v>
      </c>
      <c r="K130" s="225" t="s">
        <v>137</v>
      </c>
      <c r="L130" s="42"/>
      <c r="M130" s="230" t="s">
        <v>1</v>
      </c>
      <c r="N130" s="231" t="s">
        <v>43</v>
      </c>
      <c r="O130" s="85"/>
      <c r="P130" s="232">
        <f>O130*H130</f>
        <v>0</v>
      </c>
      <c r="Q130" s="232">
        <v>0</v>
      </c>
      <c r="R130" s="232">
        <f>Q130*H130</f>
        <v>0</v>
      </c>
      <c r="S130" s="232">
        <v>0</v>
      </c>
      <c r="T130" s="233">
        <f>S130*H130</f>
        <v>0</v>
      </c>
      <c r="AR130" s="234" t="s">
        <v>138</v>
      </c>
      <c r="AT130" s="234" t="s">
        <v>133</v>
      </c>
      <c r="AU130" s="234" t="s">
        <v>88</v>
      </c>
      <c r="AY130" s="16" t="s">
        <v>131</v>
      </c>
      <c r="BE130" s="235">
        <f>IF(N130="základní",J130,0)</f>
        <v>0</v>
      </c>
      <c r="BF130" s="235">
        <f>IF(N130="snížená",J130,0)</f>
        <v>0</v>
      </c>
      <c r="BG130" s="235">
        <f>IF(N130="zákl. přenesená",J130,0)</f>
        <v>0</v>
      </c>
      <c r="BH130" s="235">
        <f>IF(N130="sníž. přenesená",J130,0)</f>
        <v>0</v>
      </c>
      <c r="BI130" s="235">
        <f>IF(N130="nulová",J130,0)</f>
        <v>0</v>
      </c>
      <c r="BJ130" s="16" t="s">
        <v>86</v>
      </c>
      <c r="BK130" s="235">
        <f>ROUND(I130*H130,2)</f>
        <v>0</v>
      </c>
      <c r="BL130" s="16" t="s">
        <v>138</v>
      </c>
      <c r="BM130" s="234" t="s">
        <v>400</v>
      </c>
    </row>
    <row r="131" s="1" customFormat="1" ht="16.5" customHeight="1">
      <c r="B131" s="37"/>
      <c r="C131" s="223" t="s">
        <v>88</v>
      </c>
      <c r="D131" s="223" t="s">
        <v>133</v>
      </c>
      <c r="E131" s="224" t="s">
        <v>160</v>
      </c>
      <c r="F131" s="225" t="s">
        <v>161</v>
      </c>
      <c r="G131" s="226" t="s">
        <v>153</v>
      </c>
      <c r="H131" s="227">
        <v>3</v>
      </c>
      <c r="I131" s="228"/>
      <c r="J131" s="229">
        <f>ROUND(I131*H131,2)</f>
        <v>0</v>
      </c>
      <c r="K131" s="225" t="s">
        <v>162</v>
      </c>
      <c r="L131" s="42"/>
      <c r="M131" s="230" t="s">
        <v>1</v>
      </c>
      <c r="N131" s="231" t="s">
        <v>43</v>
      </c>
      <c r="O131" s="85"/>
      <c r="P131" s="232">
        <f>O131*H131</f>
        <v>0</v>
      </c>
      <c r="Q131" s="232">
        <v>0</v>
      </c>
      <c r="R131" s="232">
        <f>Q131*H131</f>
        <v>0</v>
      </c>
      <c r="S131" s="232">
        <v>0</v>
      </c>
      <c r="T131" s="233">
        <f>S131*H131</f>
        <v>0</v>
      </c>
      <c r="AR131" s="234" t="s">
        <v>138</v>
      </c>
      <c r="AT131" s="234" t="s">
        <v>133</v>
      </c>
      <c r="AU131" s="234" t="s">
        <v>88</v>
      </c>
      <c r="AY131" s="16" t="s">
        <v>131</v>
      </c>
      <c r="BE131" s="235">
        <f>IF(N131="základní",J131,0)</f>
        <v>0</v>
      </c>
      <c r="BF131" s="235">
        <f>IF(N131="snížená",J131,0)</f>
        <v>0</v>
      </c>
      <c r="BG131" s="235">
        <f>IF(N131="zákl. přenesená",J131,0)</f>
        <v>0</v>
      </c>
      <c r="BH131" s="235">
        <f>IF(N131="sníž. přenesená",J131,0)</f>
        <v>0</v>
      </c>
      <c r="BI131" s="235">
        <f>IF(N131="nulová",J131,0)</f>
        <v>0</v>
      </c>
      <c r="BJ131" s="16" t="s">
        <v>86</v>
      </c>
      <c r="BK131" s="235">
        <f>ROUND(I131*H131,2)</f>
        <v>0</v>
      </c>
      <c r="BL131" s="16" t="s">
        <v>138</v>
      </c>
      <c r="BM131" s="234" t="s">
        <v>401</v>
      </c>
    </row>
    <row r="132" s="1" customFormat="1">
      <c r="B132" s="37"/>
      <c r="C132" s="38"/>
      <c r="D132" s="236" t="s">
        <v>140</v>
      </c>
      <c r="E132" s="38"/>
      <c r="F132" s="237" t="s">
        <v>402</v>
      </c>
      <c r="G132" s="38"/>
      <c r="H132" s="38"/>
      <c r="I132" s="138"/>
      <c r="J132" s="38"/>
      <c r="K132" s="38"/>
      <c r="L132" s="42"/>
      <c r="M132" s="238"/>
      <c r="N132" s="85"/>
      <c r="O132" s="85"/>
      <c r="P132" s="85"/>
      <c r="Q132" s="85"/>
      <c r="R132" s="85"/>
      <c r="S132" s="85"/>
      <c r="T132" s="86"/>
      <c r="AT132" s="16" t="s">
        <v>140</v>
      </c>
      <c r="AU132" s="16" t="s">
        <v>88</v>
      </c>
    </row>
    <row r="133" s="12" customFormat="1">
      <c r="B133" s="239"/>
      <c r="C133" s="240"/>
      <c r="D133" s="236" t="s">
        <v>142</v>
      </c>
      <c r="E133" s="241" t="s">
        <v>1</v>
      </c>
      <c r="F133" s="242" t="s">
        <v>403</v>
      </c>
      <c r="G133" s="240"/>
      <c r="H133" s="243">
        <v>3</v>
      </c>
      <c r="I133" s="244"/>
      <c r="J133" s="240"/>
      <c r="K133" s="240"/>
      <c r="L133" s="245"/>
      <c r="M133" s="246"/>
      <c r="N133" s="247"/>
      <c r="O133" s="247"/>
      <c r="P133" s="247"/>
      <c r="Q133" s="247"/>
      <c r="R133" s="247"/>
      <c r="S133" s="247"/>
      <c r="T133" s="248"/>
      <c r="AT133" s="249" t="s">
        <v>142</v>
      </c>
      <c r="AU133" s="249" t="s">
        <v>88</v>
      </c>
      <c r="AV133" s="12" t="s">
        <v>88</v>
      </c>
      <c r="AW133" s="12" t="s">
        <v>34</v>
      </c>
      <c r="AX133" s="12" t="s">
        <v>86</v>
      </c>
      <c r="AY133" s="249" t="s">
        <v>131</v>
      </c>
    </row>
    <row r="134" s="1" customFormat="1" ht="16.5" customHeight="1">
      <c r="B134" s="37"/>
      <c r="C134" s="223" t="s">
        <v>147</v>
      </c>
      <c r="D134" s="223" t="s">
        <v>133</v>
      </c>
      <c r="E134" s="224" t="s">
        <v>179</v>
      </c>
      <c r="F134" s="225" t="s">
        <v>180</v>
      </c>
      <c r="G134" s="226" t="s">
        <v>181</v>
      </c>
      <c r="H134" s="227">
        <v>42.543999999999997</v>
      </c>
      <c r="I134" s="228"/>
      <c r="J134" s="229">
        <f>ROUND(I134*H134,2)</f>
        <v>0</v>
      </c>
      <c r="K134" s="225" t="s">
        <v>162</v>
      </c>
      <c r="L134" s="42"/>
      <c r="M134" s="230" t="s">
        <v>1</v>
      </c>
      <c r="N134" s="231" t="s">
        <v>43</v>
      </c>
      <c r="O134" s="85"/>
      <c r="P134" s="232">
        <f>O134*H134</f>
        <v>0</v>
      </c>
      <c r="Q134" s="232">
        <v>0</v>
      </c>
      <c r="R134" s="232">
        <f>Q134*H134</f>
        <v>0</v>
      </c>
      <c r="S134" s="232">
        <v>0</v>
      </c>
      <c r="T134" s="233">
        <f>S134*H134</f>
        <v>0</v>
      </c>
      <c r="AR134" s="234" t="s">
        <v>138</v>
      </c>
      <c r="AT134" s="234" t="s">
        <v>133</v>
      </c>
      <c r="AU134" s="234" t="s">
        <v>88</v>
      </c>
      <c r="AY134" s="16" t="s">
        <v>131</v>
      </c>
      <c r="BE134" s="235">
        <f>IF(N134="základní",J134,0)</f>
        <v>0</v>
      </c>
      <c r="BF134" s="235">
        <f>IF(N134="snížená",J134,0)</f>
        <v>0</v>
      </c>
      <c r="BG134" s="235">
        <f>IF(N134="zákl. přenesená",J134,0)</f>
        <v>0</v>
      </c>
      <c r="BH134" s="235">
        <f>IF(N134="sníž. přenesená",J134,0)</f>
        <v>0</v>
      </c>
      <c r="BI134" s="235">
        <f>IF(N134="nulová",J134,0)</f>
        <v>0</v>
      </c>
      <c r="BJ134" s="16" t="s">
        <v>86</v>
      </c>
      <c r="BK134" s="235">
        <f>ROUND(I134*H134,2)</f>
        <v>0</v>
      </c>
      <c r="BL134" s="16" t="s">
        <v>138</v>
      </c>
      <c r="BM134" s="234" t="s">
        <v>404</v>
      </c>
    </row>
    <row r="135" s="1" customFormat="1">
      <c r="B135" s="37"/>
      <c r="C135" s="38"/>
      <c r="D135" s="236" t="s">
        <v>140</v>
      </c>
      <c r="E135" s="38"/>
      <c r="F135" s="237" t="s">
        <v>183</v>
      </c>
      <c r="G135" s="38"/>
      <c r="H135" s="38"/>
      <c r="I135" s="138"/>
      <c r="J135" s="38"/>
      <c r="K135" s="38"/>
      <c r="L135" s="42"/>
      <c r="M135" s="238"/>
      <c r="N135" s="85"/>
      <c r="O135" s="85"/>
      <c r="P135" s="85"/>
      <c r="Q135" s="85"/>
      <c r="R135" s="85"/>
      <c r="S135" s="85"/>
      <c r="T135" s="86"/>
      <c r="AT135" s="16" t="s">
        <v>140</v>
      </c>
      <c r="AU135" s="16" t="s">
        <v>88</v>
      </c>
    </row>
    <row r="136" s="13" customFormat="1">
      <c r="B136" s="250"/>
      <c r="C136" s="251"/>
      <c r="D136" s="236" t="s">
        <v>142</v>
      </c>
      <c r="E136" s="252" t="s">
        <v>1</v>
      </c>
      <c r="F136" s="253" t="s">
        <v>184</v>
      </c>
      <c r="G136" s="251"/>
      <c r="H136" s="252" t="s">
        <v>1</v>
      </c>
      <c r="I136" s="254"/>
      <c r="J136" s="251"/>
      <c r="K136" s="251"/>
      <c r="L136" s="255"/>
      <c r="M136" s="256"/>
      <c r="N136" s="257"/>
      <c r="O136" s="257"/>
      <c r="P136" s="257"/>
      <c r="Q136" s="257"/>
      <c r="R136" s="257"/>
      <c r="S136" s="257"/>
      <c r="T136" s="258"/>
      <c r="AT136" s="259" t="s">
        <v>142</v>
      </c>
      <c r="AU136" s="259" t="s">
        <v>88</v>
      </c>
      <c r="AV136" s="13" t="s">
        <v>86</v>
      </c>
      <c r="AW136" s="13" t="s">
        <v>34</v>
      </c>
      <c r="AX136" s="13" t="s">
        <v>78</v>
      </c>
      <c r="AY136" s="259" t="s">
        <v>131</v>
      </c>
    </row>
    <row r="137" s="12" customFormat="1">
      <c r="B137" s="239"/>
      <c r="C137" s="240"/>
      <c r="D137" s="236" t="s">
        <v>142</v>
      </c>
      <c r="E137" s="241" t="s">
        <v>1</v>
      </c>
      <c r="F137" s="242" t="s">
        <v>405</v>
      </c>
      <c r="G137" s="240"/>
      <c r="H137" s="243">
        <v>39.689999999999998</v>
      </c>
      <c r="I137" s="244"/>
      <c r="J137" s="240"/>
      <c r="K137" s="240"/>
      <c r="L137" s="245"/>
      <c r="M137" s="246"/>
      <c r="N137" s="247"/>
      <c r="O137" s="247"/>
      <c r="P137" s="247"/>
      <c r="Q137" s="247"/>
      <c r="R137" s="247"/>
      <c r="S137" s="247"/>
      <c r="T137" s="248"/>
      <c r="AT137" s="249" t="s">
        <v>142</v>
      </c>
      <c r="AU137" s="249" t="s">
        <v>88</v>
      </c>
      <c r="AV137" s="12" t="s">
        <v>88</v>
      </c>
      <c r="AW137" s="12" t="s">
        <v>34</v>
      </c>
      <c r="AX137" s="12" t="s">
        <v>78</v>
      </c>
      <c r="AY137" s="249" t="s">
        <v>131</v>
      </c>
    </row>
    <row r="138" s="13" customFormat="1">
      <c r="B138" s="250"/>
      <c r="C138" s="251"/>
      <c r="D138" s="236" t="s">
        <v>142</v>
      </c>
      <c r="E138" s="252" t="s">
        <v>1</v>
      </c>
      <c r="F138" s="253" t="s">
        <v>406</v>
      </c>
      <c r="G138" s="251"/>
      <c r="H138" s="252" t="s">
        <v>1</v>
      </c>
      <c r="I138" s="254"/>
      <c r="J138" s="251"/>
      <c r="K138" s="251"/>
      <c r="L138" s="255"/>
      <c r="M138" s="256"/>
      <c r="N138" s="257"/>
      <c r="O138" s="257"/>
      <c r="P138" s="257"/>
      <c r="Q138" s="257"/>
      <c r="R138" s="257"/>
      <c r="S138" s="257"/>
      <c r="T138" s="258"/>
      <c r="AT138" s="259" t="s">
        <v>142</v>
      </c>
      <c r="AU138" s="259" t="s">
        <v>88</v>
      </c>
      <c r="AV138" s="13" t="s">
        <v>86</v>
      </c>
      <c r="AW138" s="13" t="s">
        <v>34</v>
      </c>
      <c r="AX138" s="13" t="s">
        <v>78</v>
      </c>
      <c r="AY138" s="259" t="s">
        <v>131</v>
      </c>
    </row>
    <row r="139" s="12" customFormat="1">
      <c r="B139" s="239"/>
      <c r="C139" s="240"/>
      <c r="D139" s="236" t="s">
        <v>142</v>
      </c>
      <c r="E139" s="241" t="s">
        <v>1</v>
      </c>
      <c r="F139" s="242" t="s">
        <v>407</v>
      </c>
      <c r="G139" s="240"/>
      <c r="H139" s="243">
        <v>2.8540000000000001</v>
      </c>
      <c r="I139" s="244"/>
      <c r="J139" s="240"/>
      <c r="K139" s="240"/>
      <c r="L139" s="245"/>
      <c r="M139" s="246"/>
      <c r="N139" s="247"/>
      <c r="O139" s="247"/>
      <c r="P139" s="247"/>
      <c r="Q139" s="247"/>
      <c r="R139" s="247"/>
      <c r="S139" s="247"/>
      <c r="T139" s="248"/>
      <c r="AT139" s="249" t="s">
        <v>142</v>
      </c>
      <c r="AU139" s="249" t="s">
        <v>88</v>
      </c>
      <c r="AV139" s="12" t="s">
        <v>88</v>
      </c>
      <c r="AW139" s="12" t="s">
        <v>34</v>
      </c>
      <c r="AX139" s="12" t="s">
        <v>78</v>
      </c>
      <c r="AY139" s="249" t="s">
        <v>131</v>
      </c>
    </row>
    <row r="140" s="14" customFormat="1">
      <c r="B140" s="260"/>
      <c r="C140" s="261"/>
      <c r="D140" s="236" t="s">
        <v>142</v>
      </c>
      <c r="E140" s="262" t="s">
        <v>1</v>
      </c>
      <c r="F140" s="263" t="s">
        <v>211</v>
      </c>
      <c r="G140" s="261"/>
      <c r="H140" s="264">
        <v>42.543999999999997</v>
      </c>
      <c r="I140" s="265"/>
      <c r="J140" s="261"/>
      <c r="K140" s="261"/>
      <c r="L140" s="266"/>
      <c r="M140" s="267"/>
      <c r="N140" s="268"/>
      <c r="O140" s="268"/>
      <c r="P140" s="268"/>
      <c r="Q140" s="268"/>
      <c r="R140" s="268"/>
      <c r="S140" s="268"/>
      <c r="T140" s="269"/>
      <c r="AT140" s="270" t="s">
        <v>142</v>
      </c>
      <c r="AU140" s="270" t="s">
        <v>88</v>
      </c>
      <c r="AV140" s="14" t="s">
        <v>138</v>
      </c>
      <c r="AW140" s="14" t="s">
        <v>34</v>
      </c>
      <c r="AX140" s="14" t="s">
        <v>86</v>
      </c>
      <c r="AY140" s="270" t="s">
        <v>131</v>
      </c>
    </row>
    <row r="141" s="1" customFormat="1" ht="36" customHeight="1">
      <c r="B141" s="37"/>
      <c r="C141" s="223" t="s">
        <v>138</v>
      </c>
      <c r="D141" s="223" t="s">
        <v>133</v>
      </c>
      <c r="E141" s="224" t="s">
        <v>408</v>
      </c>
      <c r="F141" s="225" t="s">
        <v>188</v>
      </c>
      <c r="G141" s="226" t="s">
        <v>181</v>
      </c>
      <c r="H141" s="227">
        <v>8.016</v>
      </c>
      <c r="I141" s="228"/>
      <c r="J141" s="229">
        <f>ROUND(I141*H141,2)</f>
        <v>0</v>
      </c>
      <c r="K141" s="225" t="s">
        <v>137</v>
      </c>
      <c r="L141" s="42"/>
      <c r="M141" s="230" t="s">
        <v>1</v>
      </c>
      <c r="N141" s="231" t="s">
        <v>43</v>
      </c>
      <c r="O141" s="85"/>
      <c r="P141" s="232">
        <f>O141*H141</f>
        <v>0</v>
      </c>
      <c r="Q141" s="232">
        <v>0</v>
      </c>
      <c r="R141" s="232">
        <f>Q141*H141</f>
        <v>0</v>
      </c>
      <c r="S141" s="232">
        <v>0</v>
      </c>
      <c r="T141" s="233">
        <f>S141*H141</f>
        <v>0</v>
      </c>
      <c r="AR141" s="234" t="s">
        <v>138</v>
      </c>
      <c r="AT141" s="234" t="s">
        <v>133</v>
      </c>
      <c r="AU141" s="234" t="s">
        <v>88</v>
      </c>
      <c r="AY141" s="16" t="s">
        <v>131</v>
      </c>
      <c r="BE141" s="235">
        <f>IF(N141="základní",J141,0)</f>
        <v>0</v>
      </c>
      <c r="BF141" s="235">
        <f>IF(N141="snížená",J141,0)</f>
        <v>0</v>
      </c>
      <c r="BG141" s="235">
        <f>IF(N141="zákl. přenesená",J141,0)</f>
        <v>0</v>
      </c>
      <c r="BH141" s="235">
        <f>IF(N141="sníž. přenesená",J141,0)</f>
        <v>0</v>
      </c>
      <c r="BI141" s="235">
        <f>IF(N141="nulová",J141,0)</f>
        <v>0</v>
      </c>
      <c r="BJ141" s="16" t="s">
        <v>86</v>
      </c>
      <c r="BK141" s="235">
        <f>ROUND(I141*H141,2)</f>
        <v>0</v>
      </c>
      <c r="BL141" s="16" t="s">
        <v>138</v>
      </c>
      <c r="BM141" s="234" t="s">
        <v>409</v>
      </c>
    </row>
    <row r="142" s="1" customFormat="1" ht="36" customHeight="1">
      <c r="B142" s="37"/>
      <c r="C142" s="223" t="s">
        <v>155</v>
      </c>
      <c r="D142" s="223" t="s">
        <v>133</v>
      </c>
      <c r="E142" s="224" t="s">
        <v>192</v>
      </c>
      <c r="F142" s="225" t="s">
        <v>193</v>
      </c>
      <c r="G142" s="226" t="s">
        <v>181</v>
      </c>
      <c r="H142" s="227">
        <v>2.1869999999999998</v>
      </c>
      <c r="I142" s="228"/>
      <c r="J142" s="229">
        <f>ROUND(I142*H142,2)</f>
        <v>0</v>
      </c>
      <c r="K142" s="225" t="s">
        <v>137</v>
      </c>
      <c r="L142" s="42"/>
      <c r="M142" s="230" t="s">
        <v>1</v>
      </c>
      <c r="N142" s="231" t="s">
        <v>43</v>
      </c>
      <c r="O142" s="85"/>
      <c r="P142" s="232">
        <f>O142*H142</f>
        <v>0</v>
      </c>
      <c r="Q142" s="232">
        <v>0</v>
      </c>
      <c r="R142" s="232">
        <f>Q142*H142</f>
        <v>0</v>
      </c>
      <c r="S142" s="232">
        <v>0</v>
      </c>
      <c r="T142" s="233">
        <f>S142*H142</f>
        <v>0</v>
      </c>
      <c r="AR142" s="234" t="s">
        <v>138</v>
      </c>
      <c r="AT142" s="234" t="s">
        <v>133</v>
      </c>
      <c r="AU142" s="234" t="s">
        <v>88</v>
      </c>
      <c r="AY142" s="16" t="s">
        <v>131</v>
      </c>
      <c r="BE142" s="235">
        <f>IF(N142="základní",J142,0)</f>
        <v>0</v>
      </c>
      <c r="BF142" s="235">
        <f>IF(N142="snížená",J142,0)</f>
        <v>0</v>
      </c>
      <c r="BG142" s="235">
        <f>IF(N142="zákl. přenesená",J142,0)</f>
        <v>0</v>
      </c>
      <c r="BH142" s="235">
        <f>IF(N142="sníž. přenesená",J142,0)</f>
        <v>0</v>
      </c>
      <c r="BI142" s="235">
        <f>IF(N142="nulová",J142,0)</f>
        <v>0</v>
      </c>
      <c r="BJ142" s="16" t="s">
        <v>86</v>
      </c>
      <c r="BK142" s="235">
        <f>ROUND(I142*H142,2)</f>
        <v>0</v>
      </c>
      <c r="BL142" s="16" t="s">
        <v>138</v>
      </c>
      <c r="BM142" s="234" t="s">
        <v>410</v>
      </c>
    </row>
    <row r="143" s="12" customFormat="1">
      <c r="B143" s="239"/>
      <c r="C143" s="240"/>
      <c r="D143" s="236" t="s">
        <v>142</v>
      </c>
      <c r="E143" s="241" t="s">
        <v>1</v>
      </c>
      <c r="F143" s="242" t="s">
        <v>411</v>
      </c>
      <c r="G143" s="240"/>
      <c r="H143" s="243">
        <v>2.1869999999999998</v>
      </c>
      <c r="I143" s="244"/>
      <c r="J143" s="240"/>
      <c r="K143" s="240"/>
      <c r="L143" s="245"/>
      <c r="M143" s="246"/>
      <c r="N143" s="247"/>
      <c r="O143" s="247"/>
      <c r="P143" s="247"/>
      <c r="Q143" s="247"/>
      <c r="R143" s="247"/>
      <c r="S143" s="247"/>
      <c r="T143" s="248"/>
      <c r="AT143" s="249" t="s">
        <v>142</v>
      </c>
      <c r="AU143" s="249" t="s">
        <v>88</v>
      </c>
      <c r="AV143" s="12" t="s">
        <v>88</v>
      </c>
      <c r="AW143" s="12" t="s">
        <v>34</v>
      </c>
      <c r="AX143" s="12" t="s">
        <v>86</v>
      </c>
      <c r="AY143" s="249" t="s">
        <v>131</v>
      </c>
    </row>
    <row r="144" s="1" customFormat="1" ht="48" customHeight="1">
      <c r="B144" s="37"/>
      <c r="C144" s="223" t="s">
        <v>159</v>
      </c>
      <c r="D144" s="223" t="s">
        <v>133</v>
      </c>
      <c r="E144" s="224" t="s">
        <v>197</v>
      </c>
      <c r="F144" s="225" t="s">
        <v>198</v>
      </c>
      <c r="G144" s="226" t="s">
        <v>181</v>
      </c>
      <c r="H144" s="227">
        <v>0.65600000000000003</v>
      </c>
      <c r="I144" s="228"/>
      <c r="J144" s="229">
        <f>ROUND(I144*H144,2)</f>
        <v>0</v>
      </c>
      <c r="K144" s="225" t="s">
        <v>137</v>
      </c>
      <c r="L144" s="42"/>
      <c r="M144" s="230" t="s">
        <v>1</v>
      </c>
      <c r="N144" s="231" t="s">
        <v>43</v>
      </c>
      <c r="O144" s="85"/>
      <c r="P144" s="232">
        <f>O144*H144</f>
        <v>0</v>
      </c>
      <c r="Q144" s="232">
        <v>0</v>
      </c>
      <c r="R144" s="232">
        <f>Q144*H144</f>
        <v>0</v>
      </c>
      <c r="S144" s="232">
        <v>0</v>
      </c>
      <c r="T144" s="233">
        <f>S144*H144</f>
        <v>0</v>
      </c>
      <c r="AR144" s="234" t="s">
        <v>138</v>
      </c>
      <c r="AT144" s="234" t="s">
        <v>133</v>
      </c>
      <c r="AU144" s="234" t="s">
        <v>88</v>
      </c>
      <c r="AY144" s="16" t="s">
        <v>131</v>
      </c>
      <c r="BE144" s="235">
        <f>IF(N144="základní",J144,0)</f>
        <v>0</v>
      </c>
      <c r="BF144" s="235">
        <f>IF(N144="snížená",J144,0)</f>
        <v>0</v>
      </c>
      <c r="BG144" s="235">
        <f>IF(N144="zákl. přenesená",J144,0)</f>
        <v>0</v>
      </c>
      <c r="BH144" s="235">
        <f>IF(N144="sníž. přenesená",J144,0)</f>
        <v>0</v>
      </c>
      <c r="BI144" s="235">
        <f>IF(N144="nulová",J144,0)</f>
        <v>0</v>
      </c>
      <c r="BJ144" s="16" t="s">
        <v>86</v>
      </c>
      <c r="BK144" s="235">
        <f>ROUND(I144*H144,2)</f>
        <v>0</v>
      </c>
      <c r="BL144" s="16" t="s">
        <v>138</v>
      </c>
      <c r="BM144" s="234" t="s">
        <v>412</v>
      </c>
    </row>
    <row r="145" s="12" customFormat="1">
      <c r="B145" s="239"/>
      <c r="C145" s="240"/>
      <c r="D145" s="236" t="s">
        <v>142</v>
      </c>
      <c r="E145" s="241" t="s">
        <v>1</v>
      </c>
      <c r="F145" s="242" t="s">
        <v>413</v>
      </c>
      <c r="G145" s="240"/>
      <c r="H145" s="243">
        <v>0.65600000000000003</v>
      </c>
      <c r="I145" s="244"/>
      <c r="J145" s="240"/>
      <c r="K145" s="240"/>
      <c r="L145" s="245"/>
      <c r="M145" s="246"/>
      <c r="N145" s="247"/>
      <c r="O145" s="247"/>
      <c r="P145" s="247"/>
      <c r="Q145" s="247"/>
      <c r="R145" s="247"/>
      <c r="S145" s="247"/>
      <c r="T145" s="248"/>
      <c r="AT145" s="249" t="s">
        <v>142</v>
      </c>
      <c r="AU145" s="249" t="s">
        <v>88</v>
      </c>
      <c r="AV145" s="12" t="s">
        <v>88</v>
      </c>
      <c r="AW145" s="12" t="s">
        <v>34</v>
      </c>
      <c r="AX145" s="12" t="s">
        <v>86</v>
      </c>
      <c r="AY145" s="249" t="s">
        <v>131</v>
      </c>
    </row>
    <row r="146" s="1" customFormat="1" ht="36" customHeight="1">
      <c r="B146" s="37"/>
      <c r="C146" s="223" t="s">
        <v>165</v>
      </c>
      <c r="D146" s="223" t="s">
        <v>133</v>
      </c>
      <c r="E146" s="224" t="s">
        <v>202</v>
      </c>
      <c r="F146" s="225" t="s">
        <v>203</v>
      </c>
      <c r="G146" s="226" t="s">
        <v>136</v>
      </c>
      <c r="H146" s="227">
        <v>2.25</v>
      </c>
      <c r="I146" s="228"/>
      <c r="J146" s="229">
        <f>ROUND(I146*H146,2)</f>
        <v>0</v>
      </c>
      <c r="K146" s="225" t="s">
        <v>137</v>
      </c>
      <c r="L146" s="42"/>
      <c r="M146" s="230" t="s">
        <v>1</v>
      </c>
      <c r="N146" s="231" t="s">
        <v>43</v>
      </c>
      <c r="O146" s="85"/>
      <c r="P146" s="232">
        <f>O146*H146</f>
        <v>0</v>
      </c>
      <c r="Q146" s="232">
        <v>0.00014999999999999999</v>
      </c>
      <c r="R146" s="232">
        <f>Q146*H146</f>
        <v>0.00033749999999999996</v>
      </c>
      <c r="S146" s="232">
        <v>0</v>
      </c>
      <c r="T146" s="233">
        <f>S146*H146</f>
        <v>0</v>
      </c>
      <c r="AR146" s="234" t="s">
        <v>138</v>
      </c>
      <c r="AT146" s="234" t="s">
        <v>133</v>
      </c>
      <c r="AU146" s="234" t="s">
        <v>88</v>
      </c>
      <c r="AY146" s="16" t="s">
        <v>131</v>
      </c>
      <c r="BE146" s="235">
        <f>IF(N146="základní",J146,0)</f>
        <v>0</v>
      </c>
      <c r="BF146" s="235">
        <f>IF(N146="snížená",J146,0)</f>
        <v>0</v>
      </c>
      <c r="BG146" s="235">
        <f>IF(N146="zákl. přenesená",J146,0)</f>
        <v>0</v>
      </c>
      <c r="BH146" s="235">
        <f>IF(N146="sníž. přenesená",J146,0)</f>
        <v>0</v>
      </c>
      <c r="BI146" s="235">
        <f>IF(N146="nulová",J146,0)</f>
        <v>0</v>
      </c>
      <c r="BJ146" s="16" t="s">
        <v>86</v>
      </c>
      <c r="BK146" s="235">
        <f>ROUND(I146*H146,2)</f>
        <v>0</v>
      </c>
      <c r="BL146" s="16" t="s">
        <v>138</v>
      </c>
      <c r="BM146" s="234" t="s">
        <v>414</v>
      </c>
    </row>
    <row r="147" s="12" customFormat="1">
      <c r="B147" s="239"/>
      <c r="C147" s="240"/>
      <c r="D147" s="236" t="s">
        <v>142</v>
      </c>
      <c r="E147" s="241" t="s">
        <v>1</v>
      </c>
      <c r="F147" s="242" t="s">
        <v>415</v>
      </c>
      <c r="G147" s="240"/>
      <c r="H147" s="243">
        <v>2.25</v>
      </c>
      <c r="I147" s="244"/>
      <c r="J147" s="240"/>
      <c r="K147" s="240"/>
      <c r="L147" s="245"/>
      <c r="M147" s="246"/>
      <c r="N147" s="247"/>
      <c r="O147" s="247"/>
      <c r="P147" s="247"/>
      <c r="Q147" s="247"/>
      <c r="R147" s="247"/>
      <c r="S147" s="247"/>
      <c r="T147" s="248"/>
      <c r="AT147" s="249" t="s">
        <v>142</v>
      </c>
      <c r="AU147" s="249" t="s">
        <v>88</v>
      </c>
      <c r="AV147" s="12" t="s">
        <v>88</v>
      </c>
      <c r="AW147" s="12" t="s">
        <v>34</v>
      </c>
      <c r="AX147" s="12" t="s">
        <v>86</v>
      </c>
      <c r="AY147" s="249" t="s">
        <v>131</v>
      </c>
    </row>
    <row r="148" s="1" customFormat="1" ht="36" customHeight="1">
      <c r="B148" s="37"/>
      <c r="C148" s="223" t="s">
        <v>170</v>
      </c>
      <c r="D148" s="223" t="s">
        <v>133</v>
      </c>
      <c r="E148" s="224" t="s">
        <v>212</v>
      </c>
      <c r="F148" s="225" t="s">
        <v>213</v>
      </c>
      <c r="G148" s="226" t="s">
        <v>136</v>
      </c>
      <c r="H148" s="227">
        <v>2.25</v>
      </c>
      <c r="I148" s="228"/>
      <c r="J148" s="229">
        <f>ROUND(I148*H148,2)</f>
        <v>0</v>
      </c>
      <c r="K148" s="225" t="s">
        <v>137</v>
      </c>
      <c r="L148" s="42"/>
      <c r="M148" s="230" t="s">
        <v>1</v>
      </c>
      <c r="N148" s="231" t="s">
        <v>43</v>
      </c>
      <c r="O148" s="85"/>
      <c r="P148" s="232">
        <f>O148*H148</f>
        <v>0</v>
      </c>
      <c r="Q148" s="232">
        <v>0</v>
      </c>
      <c r="R148" s="232">
        <f>Q148*H148</f>
        <v>0</v>
      </c>
      <c r="S148" s="232">
        <v>0</v>
      </c>
      <c r="T148" s="233">
        <f>S148*H148</f>
        <v>0</v>
      </c>
      <c r="AR148" s="234" t="s">
        <v>138</v>
      </c>
      <c r="AT148" s="234" t="s">
        <v>133</v>
      </c>
      <c r="AU148" s="234" t="s">
        <v>88</v>
      </c>
      <c r="AY148" s="16" t="s">
        <v>131</v>
      </c>
      <c r="BE148" s="235">
        <f>IF(N148="základní",J148,0)</f>
        <v>0</v>
      </c>
      <c r="BF148" s="235">
        <f>IF(N148="snížená",J148,0)</f>
        <v>0</v>
      </c>
      <c r="BG148" s="235">
        <f>IF(N148="zákl. přenesená",J148,0)</f>
        <v>0</v>
      </c>
      <c r="BH148" s="235">
        <f>IF(N148="sníž. přenesená",J148,0)</f>
        <v>0</v>
      </c>
      <c r="BI148" s="235">
        <f>IF(N148="nulová",J148,0)</f>
        <v>0</v>
      </c>
      <c r="BJ148" s="16" t="s">
        <v>86</v>
      </c>
      <c r="BK148" s="235">
        <f>ROUND(I148*H148,2)</f>
        <v>0</v>
      </c>
      <c r="BL148" s="16" t="s">
        <v>138</v>
      </c>
      <c r="BM148" s="234" t="s">
        <v>416</v>
      </c>
    </row>
    <row r="149" s="1" customFormat="1" ht="16.5" customHeight="1">
      <c r="B149" s="37"/>
      <c r="C149" s="271" t="s">
        <v>174</v>
      </c>
      <c r="D149" s="271" t="s">
        <v>216</v>
      </c>
      <c r="E149" s="272" t="s">
        <v>217</v>
      </c>
      <c r="F149" s="273" t="s">
        <v>218</v>
      </c>
      <c r="G149" s="274" t="s">
        <v>219</v>
      </c>
      <c r="H149" s="275">
        <v>0.29999999999999999</v>
      </c>
      <c r="I149" s="276"/>
      <c r="J149" s="277">
        <f>ROUND(I149*H149,2)</f>
        <v>0</v>
      </c>
      <c r="K149" s="273" t="s">
        <v>1</v>
      </c>
      <c r="L149" s="278"/>
      <c r="M149" s="279" t="s">
        <v>1</v>
      </c>
      <c r="N149" s="280" t="s">
        <v>43</v>
      </c>
      <c r="O149" s="85"/>
      <c r="P149" s="232">
        <f>O149*H149</f>
        <v>0</v>
      </c>
      <c r="Q149" s="232">
        <v>1</v>
      </c>
      <c r="R149" s="232">
        <f>Q149*H149</f>
        <v>0.29999999999999999</v>
      </c>
      <c r="S149" s="232">
        <v>0</v>
      </c>
      <c r="T149" s="233">
        <f>S149*H149</f>
        <v>0</v>
      </c>
      <c r="AR149" s="234" t="s">
        <v>170</v>
      </c>
      <c r="AT149" s="234" t="s">
        <v>216</v>
      </c>
      <c r="AU149" s="234" t="s">
        <v>88</v>
      </c>
      <c r="AY149" s="16" t="s">
        <v>131</v>
      </c>
      <c r="BE149" s="235">
        <f>IF(N149="základní",J149,0)</f>
        <v>0</v>
      </c>
      <c r="BF149" s="235">
        <f>IF(N149="snížená",J149,0)</f>
        <v>0</v>
      </c>
      <c r="BG149" s="235">
        <f>IF(N149="zákl. přenesená",J149,0)</f>
        <v>0</v>
      </c>
      <c r="BH149" s="235">
        <f>IF(N149="sníž. přenesená",J149,0)</f>
        <v>0</v>
      </c>
      <c r="BI149" s="235">
        <f>IF(N149="nulová",J149,0)</f>
        <v>0</v>
      </c>
      <c r="BJ149" s="16" t="s">
        <v>86</v>
      </c>
      <c r="BK149" s="235">
        <f>ROUND(I149*H149,2)</f>
        <v>0</v>
      </c>
      <c r="BL149" s="16" t="s">
        <v>138</v>
      </c>
      <c r="BM149" s="234" t="s">
        <v>417</v>
      </c>
    </row>
    <row r="150" s="1" customFormat="1">
      <c r="B150" s="37"/>
      <c r="C150" s="38"/>
      <c r="D150" s="236" t="s">
        <v>140</v>
      </c>
      <c r="E150" s="38"/>
      <c r="F150" s="237" t="s">
        <v>221</v>
      </c>
      <c r="G150" s="38"/>
      <c r="H150" s="38"/>
      <c r="I150" s="138"/>
      <c r="J150" s="38"/>
      <c r="K150" s="38"/>
      <c r="L150" s="42"/>
      <c r="M150" s="238"/>
      <c r="N150" s="85"/>
      <c r="O150" s="85"/>
      <c r="P150" s="85"/>
      <c r="Q150" s="85"/>
      <c r="R150" s="85"/>
      <c r="S150" s="85"/>
      <c r="T150" s="86"/>
      <c r="AT150" s="16" t="s">
        <v>140</v>
      </c>
      <c r="AU150" s="16" t="s">
        <v>88</v>
      </c>
    </row>
    <row r="151" s="12" customFormat="1">
      <c r="B151" s="239"/>
      <c r="C151" s="240"/>
      <c r="D151" s="236" t="s">
        <v>142</v>
      </c>
      <c r="E151" s="241" t="s">
        <v>1</v>
      </c>
      <c r="F151" s="242" t="s">
        <v>418</v>
      </c>
      <c r="G151" s="240"/>
      <c r="H151" s="243">
        <v>0.29999999999999999</v>
      </c>
      <c r="I151" s="244"/>
      <c r="J151" s="240"/>
      <c r="K151" s="240"/>
      <c r="L151" s="245"/>
      <c r="M151" s="246"/>
      <c r="N151" s="247"/>
      <c r="O151" s="247"/>
      <c r="P151" s="247"/>
      <c r="Q151" s="247"/>
      <c r="R151" s="247"/>
      <c r="S151" s="247"/>
      <c r="T151" s="248"/>
      <c r="AT151" s="249" t="s">
        <v>142</v>
      </c>
      <c r="AU151" s="249" t="s">
        <v>88</v>
      </c>
      <c r="AV151" s="12" t="s">
        <v>88</v>
      </c>
      <c r="AW151" s="12" t="s">
        <v>34</v>
      </c>
      <c r="AX151" s="12" t="s">
        <v>86</v>
      </c>
      <c r="AY151" s="249" t="s">
        <v>131</v>
      </c>
    </row>
    <row r="152" s="1" customFormat="1" ht="24" customHeight="1">
      <c r="B152" s="37"/>
      <c r="C152" s="223" t="s">
        <v>178</v>
      </c>
      <c r="D152" s="223" t="s">
        <v>133</v>
      </c>
      <c r="E152" s="224" t="s">
        <v>230</v>
      </c>
      <c r="F152" s="225" t="s">
        <v>231</v>
      </c>
      <c r="G152" s="226" t="s">
        <v>136</v>
      </c>
      <c r="H152" s="227">
        <v>141.40000000000001</v>
      </c>
      <c r="I152" s="228"/>
      <c r="J152" s="229">
        <f>ROUND(I152*H152,2)</f>
        <v>0</v>
      </c>
      <c r="K152" s="225" t="s">
        <v>137</v>
      </c>
      <c r="L152" s="42"/>
      <c r="M152" s="230" t="s">
        <v>1</v>
      </c>
      <c r="N152" s="231" t="s">
        <v>43</v>
      </c>
      <c r="O152" s="85"/>
      <c r="P152" s="232">
        <f>O152*H152</f>
        <v>0</v>
      </c>
      <c r="Q152" s="232">
        <v>0</v>
      </c>
      <c r="R152" s="232">
        <f>Q152*H152</f>
        <v>0</v>
      </c>
      <c r="S152" s="232">
        <v>0</v>
      </c>
      <c r="T152" s="233">
        <f>S152*H152</f>
        <v>0</v>
      </c>
      <c r="AR152" s="234" t="s">
        <v>138</v>
      </c>
      <c r="AT152" s="234" t="s">
        <v>133</v>
      </c>
      <c r="AU152" s="234" t="s">
        <v>88</v>
      </c>
      <c r="AY152" s="16" t="s">
        <v>131</v>
      </c>
      <c r="BE152" s="235">
        <f>IF(N152="základní",J152,0)</f>
        <v>0</v>
      </c>
      <c r="BF152" s="235">
        <f>IF(N152="snížená",J152,0)</f>
        <v>0</v>
      </c>
      <c r="BG152" s="235">
        <f>IF(N152="zákl. přenesená",J152,0)</f>
        <v>0</v>
      </c>
      <c r="BH152" s="235">
        <f>IF(N152="sníž. přenesená",J152,0)</f>
        <v>0</v>
      </c>
      <c r="BI152" s="235">
        <f>IF(N152="nulová",J152,0)</f>
        <v>0</v>
      </c>
      <c r="BJ152" s="16" t="s">
        <v>86</v>
      </c>
      <c r="BK152" s="235">
        <f>ROUND(I152*H152,2)</f>
        <v>0</v>
      </c>
      <c r="BL152" s="16" t="s">
        <v>138</v>
      </c>
      <c r="BM152" s="234" t="s">
        <v>419</v>
      </c>
    </row>
    <row r="153" s="12" customFormat="1">
      <c r="B153" s="239"/>
      <c r="C153" s="240"/>
      <c r="D153" s="236" t="s">
        <v>142</v>
      </c>
      <c r="E153" s="241" t="s">
        <v>1</v>
      </c>
      <c r="F153" s="242" t="s">
        <v>420</v>
      </c>
      <c r="G153" s="240"/>
      <c r="H153" s="243">
        <v>141.40000000000001</v>
      </c>
      <c r="I153" s="244"/>
      <c r="J153" s="240"/>
      <c r="K153" s="240"/>
      <c r="L153" s="245"/>
      <c r="M153" s="246"/>
      <c r="N153" s="247"/>
      <c r="O153" s="247"/>
      <c r="P153" s="247"/>
      <c r="Q153" s="247"/>
      <c r="R153" s="247"/>
      <c r="S153" s="247"/>
      <c r="T153" s="248"/>
      <c r="AT153" s="249" t="s">
        <v>142</v>
      </c>
      <c r="AU153" s="249" t="s">
        <v>88</v>
      </c>
      <c r="AV153" s="12" t="s">
        <v>88</v>
      </c>
      <c r="AW153" s="12" t="s">
        <v>34</v>
      </c>
      <c r="AX153" s="12" t="s">
        <v>86</v>
      </c>
      <c r="AY153" s="249" t="s">
        <v>131</v>
      </c>
    </row>
    <row r="154" s="11" customFormat="1" ht="22.8" customHeight="1">
      <c r="B154" s="207"/>
      <c r="C154" s="208"/>
      <c r="D154" s="209" t="s">
        <v>77</v>
      </c>
      <c r="E154" s="221" t="s">
        <v>88</v>
      </c>
      <c r="F154" s="221" t="s">
        <v>240</v>
      </c>
      <c r="G154" s="208"/>
      <c r="H154" s="208"/>
      <c r="I154" s="211"/>
      <c r="J154" s="222">
        <f>BK154</f>
        <v>0</v>
      </c>
      <c r="K154" s="208"/>
      <c r="L154" s="213"/>
      <c r="M154" s="214"/>
      <c r="N154" s="215"/>
      <c r="O154" s="215"/>
      <c r="P154" s="216">
        <f>SUM(P155:P161)</f>
        <v>0</v>
      </c>
      <c r="Q154" s="215"/>
      <c r="R154" s="216">
        <f>SUM(R155:R161)</f>
        <v>34.14003606</v>
      </c>
      <c r="S154" s="215"/>
      <c r="T154" s="217">
        <f>SUM(T155:T161)</f>
        <v>0</v>
      </c>
      <c r="AR154" s="218" t="s">
        <v>86</v>
      </c>
      <c r="AT154" s="219" t="s">
        <v>77</v>
      </c>
      <c r="AU154" s="219" t="s">
        <v>86</v>
      </c>
      <c r="AY154" s="218" t="s">
        <v>131</v>
      </c>
      <c r="BK154" s="220">
        <f>SUM(BK155:BK161)</f>
        <v>0</v>
      </c>
    </row>
    <row r="155" s="1" customFormat="1" ht="72" customHeight="1">
      <c r="B155" s="37"/>
      <c r="C155" s="223" t="s">
        <v>186</v>
      </c>
      <c r="D155" s="223" t="s">
        <v>133</v>
      </c>
      <c r="E155" s="224" t="s">
        <v>242</v>
      </c>
      <c r="F155" s="225" t="s">
        <v>243</v>
      </c>
      <c r="G155" s="226" t="s">
        <v>181</v>
      </c>
      <c r="H155" s="227">
        <v>12.753</v>
      </c>
      <c r="I155" s="228"/>
      <c r="J155" s="229">
        <f>ROUND(I155*H155,2)</f>
        <v>0</v>
      </c>
      <c r="K155" s="225" t="s">
        <v>137</v>
      </c>
      <c r="L155" s="42"/>
      <c r="M155" s="230" t="s">
        <v>1</v>
      </c>
      <c r="N155" s="231" t="s">
        <v>43</v>
      </c>
      <c r="O155" s="85"/>
      <c r="P155" s="232">
        <f>O155*H155</f>
        <v>0</v>
      </c>
      <c r="Q155" s="232">
        <v>2.6770200000000002</v>
      </c>
      <c r="R155" s="232">
        <f>Q155*H155</f>
        <v>34.14003606</v>
      </c>
      <c r="S155" s="232">
        <v>0</v>
      </c>
      <c r="T155" s="233">
        <f>S155*H155</f>
        <v>0</v>
      </c>
      <c r="AR155" s="234" t="s">
        <v>138</v>
      </c>
      <c r="AT155" s="234" t="s">
        <v>133</v>
      </c>
      <c r="AU155" s="234" t="s">
        <v>88</v>
      </c>
      <c r="AY155" s="16" t="s">
        <v>131</v>
      </c>
      <c r="BE155" s="235">
        <f>IF(N155="základní",J155,0)</f>
        <v>0</v>
      </c>
      <c r="BF155" s="235">
        <f>IF(N155="snížená",J155,0)</f>
        <v>0</v>
      </c>
      <c r="BG155" s="235">
        <f>IF(N155="zákl. přenesená",J155,0)</f>
        <v>0</v>
      </c>
      <c r="BH155" s="235">
        <f>IF(N155="sníž. přenesená",J155,0)</f>
        <v>0</v>
      </c>
      <c r="BI155" s="235">
        <f>IF(N155="nulová",J155,0)</f>
        <v>0</v>
      </c>
      <c r="BJ155" s="16" t="s">
        <v>86</v>
      </c>
      <c r="BK155" s="235">
        <f>ROUND(I155*H155,2)</f>
        <v>0</v>
      </c>
      <c r="BL155" s="16" t="s">
        <v>138</v>
      </c>
      <c r="BM155" s="234" t="s">
        <v>421</v>
      </c>
    </row>
    <row r="156" s="1" customFormat="1">
      <c r="B156" s="37"/>
      <c r="C156" s="38"/>
      <c r="D156" s="236" t="s">
        <v>140</v>
      </c>
      <c r="E156" s="38"/>
      <c r="F156" s="237" t="s">
        <v>245</v>
      </c>
      <c r="G156" s="38"/>
      <c r="H156" s="38"/>
      <c r="I156" s="138"/>
      <c r="J156" s="38"/>
      <c r="K156" s="38"/>
      <c r="L156" s="42"/>
      <c r="M156" s="238"/>
      <c r="N156" s="85"/>
      <c r="O156" s="85"/>
      <c r="P156" s="85"/>
      <c r="Q156" s="85"/>
      <c r="R156" s="85"/>
      <c r="S156" s="85"/>
      <c r="T156" s="86"/>
      <c r="AT156" s="16" t="s">
        <v>140</v>
      </c>
      <c r="AU156" s="16" t="s">
        <v>88</v>
      </c>
    </row>
    <row r="157" s="13" customFormat="1">
      <c r="B157" s="250"/>
      <c r="C157" s="251"/>
      <c r="D157" s="236" t="s">
        <v>142</v>
      </c>
      <c r="E157" s="252" t="s">
        <v>1</v>
      </c>
      <c r="F157" s="253" t="s">
        <v>422</v>
      </c>
      <c r="G157" s="251"/>
      <c r="H157" s="252" t="s">
        <v>1</v>
      </c>
      <c r="I157" s="254"/>
      <c r="J157" s="251"/>
      <c r="K157" s="251"/>
      <c r="L157" s="255"/>
      <c r="M157" s="256"/>
      <c r="N157" s="257"/>
      <c r="O157" s="257"/>
      <c r="P157" s="257"/>
      <c r="Q157" s="257"/>
      <c r="R157" s="257"/>
      <c r="S157" s="257"/>
      <c r="T157" s="258"/>
      <c r="AT157" s="259" t="s">
        <v>142</v>
      </c>
      <c r="AU157" s="259" t="s">
        <v>88</v>
      </c>
      <c r="AV157" s="13" t="s">
        <v>86</v>
      </c>
      <c r="AW157" s="13" t="s">
        <v>34</v>
      </c>
      <c r="AX157" s="13" t="s">
        <v>78</v>
      </c>
      <c r="AY157" s="259" t="s">
        <v>131</v>
      </c>
    </row>
    <row r="158" s="12" customFormat="1">
      <c r="B158" s="239"/>
      <c r="C158" s="240"/>
      <c r="D158" s="236" t="s">
        <v>142</v>
      </c>
      <c r="E158" s="241" t="s">
        <v>1</v>
      </c>
      <c r="F158" s="242" t="s">
        <v>423</v>
      </c>
      <c r="G158" s="240"/>
      <c r="H158" s="243">
        <v>8.2530000000000001</v>
      </c>
      <c r="I158" s="244"/>
      <c r="J158" s="240"/>
      <c r="K158" s="240"/>
      <c r="L158" s="245"/>
      <c r="M158" s="246"/>
      <c r="N158" s="247"/>
      <c r="O158" s="247"/>
      <c r="P158" s="247"/>
      <c r="Q158" s="247"/>
      <c r="R158" s="247"/>
      <c r="S158" s="247"/>
      <c r="T158" s="248"/>
      <c r="AT158" s="249" t="s">
        <v>142</v>
      </c>
      <c r="AU158" s="249" t="s">
        <v>88</v>
      </c>
      <c r="AV158" s="12" t="s">
        <v>88</v>
      </c>
      <c r="AW158" s="12" t="s">
        <v>34</v>
      </c>
      <c r="AX158" s="12" t="s">
        <v>78</v>
      </c>
      <c r="AY158" s="249" t="s">
        <v>131</v>
      </c>
    </row>
    <row r="159" s="13" customFormat="1">
      <c r="B159" s="250"/>
      <c r="C159" s="251"/>
      <c r="D159" s="236" t="s">
        <v>142</v>
      </c>
      <c r="E159" s="252" t="s">
        <v>1</v>
      </c>
      <c r="F159" s="253" t="s">
        <v>424</v>
      </c>
      <c r="G159" s="251"/>
      <c r="H159" s="252" t="s">
        <v>1</v>
      </c>
      <c r="I159" s="254"/>
      <c r="J159" s="251"/>
      <c r="K159" s="251"/>
      <c r="L159" s="255"/>
      <c r="M159" s="256"/>
      <c r="N159" s="257"/>
      <c r="O159" s="257"/>
      <c r="P159" s="257"/>
      <c r="Q159" s="257"/>
      <c r="R159" s="257"/>
      <c r="S159" s="257"/>
      <c r="T159" s="258"/>
      <c r="AT159" s="259" t="s">
        <v>142</v>
      </c>
      <c r="AU159" s="259" t="s">
        <v>88</v>
      </c>
      <c r="AV159" s="13" t="s">
        <v>86</v>
      </c>
      <c r="AW159" s="13" t="s">
        <v>34</v>
      </c>
      <c r="AX159" s="13" t="s">
        <v>78</v>
      </c>
      <c r="AY159" s="259" t="s">
        <v>131</v>
      </c>
    </row>
    <row r="160" s="12" customFormat="1">
      <c r="B160" s="239"/>
      <c r="C160" s="240"/>
      <c r="D160" s="236" t="s">
        <v>142</v>
      </c>
      <c r="E160" s="241" t="s">
        <v>1</v>
      </c>
      <c r="F160" s="242" t="s">
        <v>425</v>
      </c>
      <c r="G160" s="240"/>
      <c r="H160" s="243">
        <v>4.5</v>
      </c>
      <c r="I160" s="244"/>
      <c r="J160" s="240"/>
      <c r="K160" s="240"/>
      <c r="L160" s="245"/>
      <c r="M160" s="246"/>
      <c r="N160" s="247"/>
      <c r="O160" s="247"/>
      <c r="P160" s="247"/>
      <c r="Q160" s="247"/>
      <c r="R160" s="247"/>
      <c r="S160" s="247"/>
      <c r="T160" s="248"/>
      <c r="AT160" s="249" t="s">
        <v>142</v>
      </c>
      <c r="AU160" s="249" t="s">
        <v>88</v>
      </c>
      <c r="AV160" s="12" t="s">
        <v>88</v>
      </c>
      <c r="AW160" s="12" t="s">
        <v>34</v>
      </c>
      <c r="AX160" s="12" t="s">
        <v>78</v>
      </c>
      <c r="AY160" s="249" t="s">
        <v>131</v>
      </c>
    </row>
    <row r="161" s="14" customFormat="1">
      <c r="B161" s="260"/>
      <c r="C161" s="261"/>
      <c r="D161" s="236" t="s">
        <v>142</v>
      </c>
      <c r="E161" s="262" t="s">
        <v>1</v>
      </c>
      <c r="F161" s="263" t="s">
        <v>211</v>
      </c>
      <c r="G161" s="261"/>
      <c r="H161" s="264">
        <v>12.753</v>
      </c>
      <c r="I161" s="265"/>
      <c r="J161" s="261"/>
      <c r="K161" s="261"/>
      <c r="L161" s="266"/>
      <c r="M161" s="267"/>
      <c r="N161" s="268"/>
      <c r="O161" s="268"/>
      <c r="P161" s="268"/>
      <c r="Q161" s="268"/>
      <c r="R161" s="268"/>
      <c r="S161" s="268"/>
      <c r="T161" s="269"/>
      <c r="AT161" s="270" t="s">
        <v>142</v>
      </c>
      <c r="AU161" s="270" t="s">
        <v>88</v>
      </c>
      <c r="AV161" s="14" t="s">
        <v>138</v>
      </c>
      <c r="AW161" s="14" t="s">
        <v>34</v>
      </c>
      <c r="AX161" s="14" t="s">
        <v>86</v>
      </c>
      <c r="AY161" s="270" t="s">
        <v>131</v>
      </c>
    </row>
    <row r="162" s="11" customFormat="1" ht="22.8" customHeight="1">
      <c r="B162" s="207"/>
      <c r="C162" s="208"/>
      <c r="D162" s="209" t="s">
        <v>77</v>
      </c>
      <c r="E162" s="221" t="s">
        <v>147</v>
      </c>
      <c r="F162" s="221" t="s">
        <v>251</v>
      </c>
      <c r="G162" s="208"/>
      <c r="H162" s="208"/>
      <c r="I162" s="211"/>
      <c r="J162" s="222">
        <f>BK162</f>
        <v>0</v>
      </c>
      <c r="K162" s="208"/>
      <c r="L162" s="213"/>
      <c r="M162" s="214"/>
      <c r="N162" s="215"/>
      <c r="O162" s="215"/>
      <c r="P162" s="216">
        <f>SUM(P163:P165)</f>
        <v>0</v>
      </c>
      <c r="Q162" s="215"/>
      <c r="R162" s="216">
        <f>SUM(R163:R165)</f>
        <v>1.0790446500000002</v>
      </c>
      <c r="S162" s="215"/>
      <c r="T162" s="217">
        <f>SUM(T163:T165)</f>
        <v>0</v>
      </c>
      <c r="AR162" s="218" t="s">
        <v>86</v>
      </c>
      <c r="AT162" s="219" t="s">
        <v>77</v>
      </c>
      <c r="AU162" s="219" t="s">
        <v>86</v>
      </c>
      <c r="AY162" s="218" t="s">
        <v>131</v>
      </c>
      <c r="BK162" s="220">
        <f>SUM(BK163:BK165)</f>
        <v>0</v>
      </c>
    </row>
    <row r="163" s="1" customFormat="1" ht="36" customHeight="1">
      <c r="B163" s="37"/>
      <c r="C163" s="223" t="s">
        <v>191</v>
      </c>
      <c r="D163" s="223" t="s">
        <v>133</v>
      </c>
      <c r="E163" s="224" t="s">
        <v>426</v>
      </c>
      <c r="F163" s="225" t="s">
        <v>427</v>
      </c>
      <c r="G163" s="226" t="s">
        <v>181</v>
      </c>
      <c r="H163" s="227">
        <v>0.46300000000000002</v>
      </c>
      <c r="I163" s="228"/>
      <c r="J163" s="229">
        <f>ROUND(I163*H163,2)</f>
        <v>0</v>
      </c>
      <c r="K163" s="225" t="s">
        <v>137</v>
      </c>
      <c r="L163" s="42"/>
      <c r="M163" s="230" t="s">
        <v>1</v>
      </c>
      <c r="N163" s="231" t="s">
        <v>43</v>
      </c>
      <c r="O163" s="85"/>
      <c r="P163" s="232">
        <f>O163*H163</f>
        <v>0</v>
      </c>
      <c r="Q163" s="232">
        <v>2.3305500000000001</v>
      </c>
      <c r="R163" s="232">
        <f>Q163*H163</f>
        <v>1.0790446500000002</v>
      </c>
      <c r="S163" s="232">
        <v>0</v>
      </c>
      <c r="T163" s="233">
        <f>S163*H163</f>
        <v>0</v>
      </c>
      <c r="AR163" s="234" t="s">
        <v>138</v>
      </c>
      <c r="AT163" s="234" t="s">
        <v>133</v>
      </c>
      <c r="AU163" s="234" t="s">
        <v>88</v>
      </c>
      <c r="AY163" s="16" t="s">
        <v>131</v>
      </c>
      <c r="BE163" s="235">
        <f>IF(N163="základní",J163,0)</f>
        <v>0</v>
      </c>
      <c r="BF163" s="235">
        <f>IF(N163="snížená",J163,0)</f>
        <v>0</v>
      </c>
      <c r="BG163" s="235">
        <f>IF(N163="zákl. přenesená",J163,0)</f>
        <v>0</v>
      </c>
      <c r="BH163" s="235">
        <f>IF(N163="sníž. přenesená",J163,0)</f>
        <v>0</v>
      </c>
      <c r="BI163" s="235">
        <f>IF(N163="nulová",J163,0)</f>
        <v>0</v>
      </c>
      <c r="BJ163" s="16" t="s">
        <v>86</v>
      </c>
      <c r="BK163" s="235">
        <f>ROUND(I163*H163,2)</f>
        <v>0</v>
      </c>
      <c r="BL163" s="16" t="s">
        <v>138</v>
      </c>
      <c r="BM163" s="234" t="s">
        <v>428</v>
      </c>
    </row>
    <row r="164" s="1" customFormat="1">
      <c r="B164" s="37"/>
      <c r="C164" s="38"/>
      <c r="D164" s="236" t="s">
        <v>140</v>
      </c>
      <c r="E164" s="38"/>
      <c r="F164" s="237" t="s">
        <v>429</v>
      </c>
      <c r="G164" s="38"/>
      <c r="H164" s="38"/>
      <c r="I164" s="138"/>
      <c r="J164" s="38"/>
      <c r="K164" s="38"/>
      <c r="L164" s="42"/>
      <c r="M164" s="238"/>
      <c r="N164" s="85"/>
      <c r="O164" s="85"/>
      <c r="P164" s="85"/>
      <c r="Q164" s="85"/>
      <c r="R164" s="85"/>
      <c r="S164" s="85"/>
      <c r="T164" s="86"/>
      <c r="AT164" s="16" t="s">
        <v>140</v>
      </c>
      <c r="AU164" s="16" t="s">
        <v>88</v>
      </c>
    </row>
    <row r="165" s="12" customFormat="1">
      <c r="B165" s="239"/>
      <c r="C165" s="240"/>
      <c r="D165" s="236" t="s">
        <v>142</v>
      </c>
      <c r="E165" s="241" t="s">
        <v>1</v>
      </c>
      <c r="F165" s="242" t="s">
        <v>430</v>
      </c>
      <c r="G165" s="240"/>
      <c r="H165" s="243">
        <v>0.46300000000000002</v>
      </c>
      <c r="I165" s="244"/>
      <c r="J165" s="240"/>
      <c r="K165" s="240"/>
      <c r="L165" s="245"/>
      <c r="M165" s="246"/>
      <c r="N165" s="247"/>
      <c r="O165" s="247"/>
      <c r="P165" s="247"/>
      <c r="Q165" s="247"/>
      <c r="R165" s="247"/>
      <c r="S165" s="247"/>
      <c r="T165" s="248"/>
      <c r="AT165" s="249" t="s">
        <v>142</v>
      </c>
      <c r="AU165" s="249" t="s">
        <v>88</v>
      </c>
      <c r="AV165" s="12" t="s">
        <v>88</v>
      </c>
      <c r="AW165" s="12" t="s">
        <v>34</v>
      </c>
      <c r="AX165" s="12" t="s">
        <v>86</v>
      </c>
      <c r="AY165" s="249" t="s">
        <v>131</v>
      </c>
    </row>
    <row r="166" s="11" customFormat="1" ht="22.8" customHeight="1">
      <c r="B166" s="207"/>
      <c r="C166" s="208"/>
      <c r="D166" s="209" t="s">
        <v>77</v>
      </c>
      <c r="E166" s="221" t="s">
        <v>138</v>
      </c>
      <c r="F166" s="221" t="s">
        <v>258</v>
      </c>
      <c r="G166" s="208"/>
      <c r="H166" s="208"/>
      <c r="I166" s="211"/>
      <c r="J166" s="222">
        <f>BK166</f>
        <v>0</v>
      </c>
      <c r="K166" s="208"/>
      <c r="L166" s="213"/>
      <c r="M166" s="214"/>
      <c r="N166" s="215"/>
      <c r="O166" s="215"/>
      <c r="P166" s="216">
        <f>SUM(P167:P178)</f>
        <v>0</v>
      </c>
      <c r="Q166" s="215"/>
      <c r="R166" s="216">
        <f>SUM(R167:R178)</f>
        <v>196.36565119999997</v>
      </c>
      <c r="S166" s="215"/>
      <c r="T166" s="217">
        <f>SUM(T167:T178)</f>
        <v>0</v>
      </c>
      <c r="AR166" s="218" t="s">
        <v>86</v>
      </c>
      <c r="AT166" s="219" t="s">
        <v>77</v>
      </c>
      <c r="AU166" s="219" t="s">
        <v>86</v>
      </c>
      <c r="AY166" s="218" t="s">
        <v>131</v>
      </c>
      <c r="BK166" s="220">
        <f>SUM(BK167:BK178)</f>
        <v>0</v>
      </c>
    </row>
    <row r="167" s="1" customFormat="1" ht="36" customHeight="1">
      <c r="B167" s="37"/>
      <c r="C167" s="223" t="s">
        <v>196</v>
      </c>
      <c r="D167" s="223" t="s">
        <v>133</v>
      </c>
      <c r="E167" s="224" t="s">
        <v>260</v>
      </c>
      <c r="F167" s="225" t="s">
        <v>261</v>
      </c>
      <c r="G167" s="226" t="s">
        <v>181</v>
      </c>
      <c r="H167" s="227">
        <v>14</v>
      </c>
      <c r="I167" s="228"/>
      <c r="J167" s="229">
        <f>ROUND(I167*H167,2)</f>
        <v>0</v>
      </c>
      <c r="K167" s="225" t="s">
        <v>1</v>
      </c>
      <c r="L167" s="42"/>
      <c r="M167" s="230" t="s">
        <v>1</v>
      </c>
      <c r="N167" s="231" t="s">
        <v>43</v>
      </c>
      <c r="O167" s="85"/>
      <c r="P167" s="232">
        <f>O167*H167</f>
        <v>0</v>
      </c>
      <c r="Q167" s="232">
        <v>2.13408</v>
      </c>
      <c r="R167" s="232">
        <f>Q167*H167</f>
        <v>29.877119999999998</v>
      </c>
      <c r="S167" s="232">
        <v>0</v>
      </c>
      <c r="T167" s="233">
        <f>S167*H167</f>
        <v>0</v>
      </c>
      <c r="AR167" s="234" t="s">
        <v>138</v>
      </c>
      <c r="AT167" s="234" t="s">
        <v>133</v>
      </c>
      <c r="AU167" s="234" t="s">
        <v>88</v>
      </c>
      <c r="AY167" s="16" t="s">
        <v>131</v>
      </c>
      <c r="BE167" s="235">
        <f>IF(N167="základní",J167,0)</f>
        <v>0</v>
      </c>
      <c r="BF167" s="235">
        <f>IF(N167="snížená",J167,0)</f>
        <v>0</v>
      </c>
      <c r="BG167" s="235">
        <f>IF(N167="zákl. přenesená",J167,0)</f>
        <v>0</v>
      </c>
      <c r="BH167" s="235">
        <f>IF(N167="sníž. přenesená",J167,0)</f>
        <v>0</v>
      </c>
      <c r="BI167" s="235">
        <f>IF(N167="nulová",J167,0)</f>
        <v>0</v>
      </c>
      <c r="BJ167" s="16" t="s">
        <v>86</v>
      </c>
      <c r="BK167" s="235">
        <f>ROUND(I167*H167,2)</f>
        <v>0</v>
      </c>
      <c r="BL167" s="16" t="s">
        <v>138</v>
      </c>
      <c r="BM167" s="234" t="s">
        <v>431</v>
      </c>
    </row>
    <row r="168" s="12" customFormat="1">
      <c r="B168" s="239"/>
      <c r="C168" s="240"/>
      <c r="D168" s="236" t="s">
        <v>142</v>
      </c>
      <c r="E168" s="241" t="s">
        <v>1</v>
      </c>
      <c r="F168" s="242" t="s">
        <v>432</v>
      </c>
      <c r="G168" s="240"/>
      <c r="H168" s="243">
        <v>14</v>
      </c>
      <c r="I168" s="244"/>
      <c r="J168" s="240"/>
      <c r="K168" s="240"/>
      <c r="L168" s="245"/>
      <c r="M168" s="246"/>
      <c r="N168" s="247"/>
      <c r="O168" s="247"/>
      <c r="P168" s="247"/>
      <c r="Q168" s="247"/>
      <c r="R168" s="247"/>
      <c r="S168" s="247"/>
      <c r="T168" s="248"/>
      <c r="AT168" s="249" t="s">
        <v>142</v>
      </c>
      <c r="AU168" s="249" t="s">
        <v>88</v>
      </c>
      <c r="AV168" s="12" t="s">
        <v>88</v>
      </c>
      <c r="AW168" s="12" t="s">
        <v>34</v>
      </c>
      <c r="AX168" s="12" t="s">
        <v>86</v>
      </c>
      <c r="AY168" s="249" t="s">
        <v>131</v>
      </c>
    </row>
    <row r="169" s="1" customFormat="1" ht="24" customHeight="1">
      <c r="B169" s="37"/>
      <c r="C169" s="223" t="s">
        <v>201</v>
      </c>
      <c r="D169" s="223" t="s">
        <v>133</v>
      </c>
      <c r="E169" s="224" t="s">
        <v>265</v>
      </c>
      <c r="F169" s="225" t="s">
        <v>266</v>
      </c>
      <c r="G169" s="226" t="s">
        <v>181</v>
      </c>
      <c r="H169" s="227">
        <v>82.733999999999995</v>
      </c>
      <c r="I169" s="228"/>
      <c r="J169" s="229">
        <f>ROUND(I169*H169,2)</f>
        <v>0</v>
      </c>
      <c r="K169" s="225" t="s">
        <v>162</v>
      </c>
      <c r="L169" s="42"/>
      <c r="M169" s="230" t="s">
        <v>1</v>
      </c>
      <c r="N169" s="231" t="s">
        <v>43</v>
      </c>
      <c r="O169" s="85"/>
      <c r="P169" s="232">
        <f>O169*H169</f>
        <v>0</v>
      </c>
      <c r="Q169" s="232">
        <v>1.9967999999999999</v>
      </c>
      <c r="R169" s="232">
        <f>Q169*H169</f>
        <v>165.20325119999998</v>
      </c>
      <c r="S169" s="232">
        <v>0</v>
      </c>
      <c r="T169" s="233">
        <f>S169*H169</f>
        <v>0</v>
      </c>
      <c r="AR169" s="234" t="s">
        <v>138</v>
      </c>
      <c r="AT169" s="234" t="s">
        <v>133</v>
      </c>
      <c r="AU169" s="234" t="s">
        <v>88</v>
      </c>
      <c r="AY169" s="16" t="s">
        <v>131</v>
      </c>
      <c r="BE169" s="235">
        <f>IF(N169="základní",J169,0)</f>
        <v>0</v>
      </c>
      <c r="BF169" s="235">
        <f>IF(N169="snížená",J169,0)</f>
        <v>0</v>
      </c>
      <c r="BG169" s="235">
        <f>IF(N169="zákl. přenesená",J169,0)</f>
        <v>0</v>
      </c>
      <c r="BH169" s="235">
        <f>IF(N169="sníž. přenesená",J169,0)</f>
        <v>0</v>
      </c>
      <c r="BI169" s="235">
        <f>IF(N169="nulová",J169,0)</f>
        <v>0</v>
      </c>
      <c r="BJ169" s="16" t="s">
        <v>86</v>
      </c>
      <c r="BK169" s="235">
        <f>ROUND(I169*H169,2)</f>
        <v>0</v>
      </c>
      <c r="BL169" s="16" t="s">
        <v>138</v>
      </c>
      <c r="BM169" s="234" t="s">
        <v>433</v>
      </c>
    </row>
    <row r="170" s="1" customFormat="1">
      <c r="B170" s="37"/>
      <c r="C170" s="38"/>
      <c r="D170" s="236" t="s">
        <v>140</v>
      </c>
      <c r="E170" s="38"/>
      <c r="F170" s="237" t="s">
        <v>183</v>
      </c>
      <c r="G170" s="38"/>
      <c r="H170" s="38"/>
      <c r="I170" s="138"/>
      <c r="J170" s="38"/>
      <c r="K170" s="38"/>
      <c r="L170" s="42"/>
      <c r="M170" s="238"/>
      <c r="N170" s="85"/>
      <c r="O170" s="85"/>
      <c r="P170" s="85"/>
      <c r="Q170" s="85"/>
      <c r="R170" s="85"/>
      <c r="S170" s="85"/>
      <c r="T170" s="86"/>
      <c r="AT170" s="16" t="s">
        <v>140</v>
      </c>
      <c r="AU170" s="16" t="s">
        <v>88</v>
      </c>
    </row>
    <row r="171" s="13" customFormat="1">
      <c r="B171" s="250"/>
      <c r="C171" s="251"/>
      <c r="D171" s="236" t="s">
        <v>142</v>
      </c>
      <c r="E171" s="252" t="s">
        <v>1</v>
      </c>
      <c r="F171" s="253" t="s">
        <v>184</v>
      </c>
      <c r="G171" s="251"/>
      <c r="H171" s="252" t="s">
        <v>1</v>
      </c>
      <c r="I171" s="254"/>
      <c r="J171" s="251"/>
      <c r="K171" s="251"/>
      <c r="L171" s="255"/>
      <c r="M171" s="256"/>
      <c r="N171" s="257"/>
      <c r="O171" s="257"/>
      <c r="P171" s="257"/>
      <c r="Q171" s="257"/>
      <c r="R171" s="257"/>
      <c r="S171" s="257"/>
      <c r="T171" s="258"/>
      <c r="AT171" s="259" t="s">
        <v>142</v>
      </c>
      <c r="AU171" s="259" t="s">
        <v>88</v>
      </c>
      <c r="AV171" s="13" t="s">
        <v>86</v>
      </c>
      <c r="AW171" s="13" t="s">
        <v>34</v>
      </c>
      <c r="AX171" s="13" t="s">
        <v>78</v>
      </c>
      <c r="AY171" s="259" t="s">
        <v>131</v>
      </c>
    </row>
    <row r="172" s="12" customFormat="1">
      <c r="B172" s="239"/>
      <c r="C172" s="240"/>
      <c r="D172" s="236" t="s">
        <v>142</v>
      </c>
      <c r="E172" s="241" t="s">
        <v>1</v>
      </c>
      <c r="F172" s="242" t="s">
        <v>434</v>
      </c>
      <c r="G172" s="240"/>
      <c r="H172" s="243">
        <v>79.379999999999995</v>
      </c>
      <c r="I172" s="244"/>
      <c r="J172" s="240"/>
      <c r="K172" s="240"/>
      <c r="L172" s="245"/>
      <c r="M172" s="246"/>
      <c r="N172" s="247"/>
      <c r="O172" s="247"/>
      <c r="P172" s="247"/>
      <c r="Q172" s="247"/>
      <c r="R172" s="247"/>
      <c r="S172" s="247"/>
      <c r="T172" s="248"/>
      <c r="AT172" s="249" t="s">
        <v>142</v>
      </c>
      <c r="AU172" s="249" t="s">
        <v>88</v>
      </c>
      <c r="AV172" s="12" t="s">
        <v>88</v>
      </c>
      <c r="AW172" s="12" t="s">
        <v>34</v>
      </c>
      <c r="AX172" s="12" t="s">
        <v>78</v>
      </c>
      <c r="AY172" s="249" t="s">
        <v>131</v>
      </c>
    </row>
    <row r="173" s="13" customFormat="1">
      <c r="B173" s="250"/>
      <c r="C173" s="251"/>
      <c r="D173" s="236" t="s">
        <v>142</v>
      </c>
      <c r="E173" s="252" t="s">
        <v>1</v>
      </c>
      <c r="F173" s="253" t="s">
        <v>435</v>
      </c>
      <c r="G173" s="251"/>
      <c r="H173" s="252" t="s">
        <v>1</v>
      </c>
      <c r="I173" s="254"/>
      <c r="J173" s="251"/>
      <c r="K173" s="251"/>
      <c r="L173" s="255"/>
      <c r="M173" s="256"/>
      <c r="N173" s="257"/>
      <c r="O173" s="257"/>
      <c r="P173" s="257"/>
      <c r="Q173" s="257"/>
      <c r="R173" s="257"/>
      <c r="S173" s="257"/>
      <c r="T173" s="258"/>
      <c r="AT173" s="259" t="s">
        <v>142</v>
      </c>
      <c r="AU173" s="259" t="s">
        <v>88</v>
      </c>
      <c r="AV173" s="13" t="s">
        <v>86</v>
      </c>
      <c r="AW173" s="13" t="s">
        <v>34</v>
      </c>
      <c r="AX173" s="13" t="s">
        <v>78</v>
      </c>
      <c r="AY173" s="259" t="s">
        <v>131</v>
      </c>
    </row>
    <row r="174" s="12" customFormat="1">
      <c r="B174" s="239"/>
      <c r="C174" s="240"/>
      <c r="D174" s="236" t="s">
        <v>142</v>
      </c>
      <c r="E174" s="241" t="s">
        <v>1</v>
      </c>
      <c r="F174" s="242" t="s">
        <v>436</v>
      </c>
      <c r="G174" s="240"/>
      <c r="H174" s="243">
        <v>3.3540000000000001</v>
      </c>
      <c r="I174" s="244"/>
      <c r="J174" s="240"/>
      <c r="K174" s="240"/>
      <c r="L174" s="245"/>
      <c r="M174" s="246"/>
      <c r="N174" s="247"/>
      <c r="O174" s="247"/>
      <c r="P174" s="247"/>
      <c r="Q174" s="247"/>
      <c r="R174" s="247"/>
      <c r="S174" s="247"/>
      <c r="T174" s="248"/>
      <c r="AT174" s="249" t="s">
        <v>142</v>
      </c>
      <c r="AU174" s="249" t="s">
        <v>88</v>
      </c>
      <c r="AV174" s="12" t="s">
        <v>88</v>
      </c>
      <c r="AW174" s="12" t="s">
        <v>34</v>
      </c>
      <c r="AX174" s="12" t="s">
        <v>78</v>
      </c>
      <c r="AY174" s="249" t="s">
        <v>131</v>
      </c>
    </row>
    <row r="175" s="14" customFormat="1">
      <c r="B175" s="260"/>
      <c r="C175" s="261"/>
      <c r="D175" s="236" t="s">
        <v>142</v>
      </c>
      <c r="E175" s="262" t="s">
        <v>1</v>
      </c>
      <c r="F175" s="263" t="s">
        <v>211</v>
      </c>
      <c r="G175" s="261"/>
      <c r="H175" s="264">
        <v>82.733999999999995</v>
      </c>
      <c r="I175" s="265"/>
      <c r="J175" s="261"/>
      <c r="K175" s="261"/>
      <c r="L175" s="266"/>
      <c r="M175" s="267"/>
      <c r="N175" s="268"/>
      <c r="O175" s="268"/>
      <c r="P175" s="268"/>
      <c r="Q175" s="268"/>
      <c r="R175" s="268"/>
      <c r="S175" s="268"/>
      <c r="T175" s="269"/>
      <c r="AT175" s="270" t="s">
        <v>142</v>
      </c>
      <c r="AU175" s="270" t="s">
        <v>88</v>
      </c>
      <c r="AV175" s="14" t="s">
        <v>138</v>
      </c>
      <c r="AW175" s="14" t="s">
        <v>34</v>
      </c>
      <c r="AX175" s="14" t="s">
        <v>86</v>
      </c>
      <c r="AY175" s="270" t="s">
        <v>131</v>
      </c>
    </row>
    <row r="176" s="1" customFormat="1" ht="60" customHeight="1">
      <c r="B176" s="37"/>
      <c r="C176" s="223" t="s">
        <v>8</v>
      </c>
      <c r="D176" s="223" t="s">
        <v>133</v>
      </c>
      <c r="E176" s="224" t="s">
        <v>275</v>
      </c>
      <c r="F176" s="225" t="s">
        <v>276</v>
      </c>
      <c r="G176" s="226" t="s">
        <v>277</v>
      </c>
      <c r="H176" s="227">
        <v>16</v>
      </c>
      <c r="I176" s="228"/>
      <c r="J176" s="229">
        <f>ROUND(I176*H176,2)</f>
        <v>0</v>
      </c>
      <c r="K176" s="225" t="s">
        <v>1</v>
      </c>
      <c r="L176" s="42"/>
      <c r="M176" s="230" t="s">
        <v>1</v>
      </c>
      <c r="N176" s="231" t="s">
        <v>43</v>
      </c>
      <c r="O176" s="85"/>
      <c r="P176" s="232">
        <f>O176*H176</f>
        <v>0</v>
      </c>
      <c r="Q176" s="232">
        <v>0.080329999999999999</v>
      </c>
      <c r="R176" s="232">
        <f>Q176*H176</f>
        <v>1.28528</v>
      </c>
      <c r="S176" s="232">
        <v>0</v>
      </c>
      <c r="T176" s="233">
        <f>S176*H176</f>
        <v>0</v>
      </c>
      <c r="AR176" s="234" t="s">
        <v>138</v>
      </c>
      <c r="AT176" s="234" t="s">
        <v>133</v>
      </c>
      <c r="AU176" s="234" t="s">
        <v>88</v>
      </c>
      <c r="AY176" s="16" t="s">
        <v>131</v>
      </c>
      <c r="BE176" s="235">
        <f>IF(N176="základní",J176,0)</f>
        <v>0</v>
      </c>
      <c r="BF176" s="235">
        <f>IF(N176="snížená",J176,0)</f>
        <v>0</v>
      </c>
      <c r="BG176" s="235">
        <f>IF(N176="zákl. přenesená",J176,0)</f>
        <v>0</v>
      </c>
      <c r="BH176" s="235">
        <f>IF(N176="sníž. přenesená",J176,0)</f>
        <v>0</v>
      </c>
      <c r="BI176" s="235">
        <f>IF(N176="nulová",J176,0)</f>
        <v>0</v>
      </c>
      <c r="BJ176" s="16" t="s">
        <v>86</v>
      </c>
      <c r="BK176" s="235">
        <f>ROUND(I176*H176,2)</f>
        <v>0</v>
      </c>
      <c r="BL176" s="16" t="s">
        <v>138</v>
      </c>
      <c r="BM176" s="234" t="s">
        <v>437</v>
      </c>
    </row>
    <row r="177" s="1" customFormat="1">
      <c r="B177" s="37"/>
      <c r="C177" s="38"/>
      <c r="D177" s="236" t="s">
        <v>140</v>
      </c>
      <c r="E177" s="38"/>
      <c r="F177" s="237" t="s">
        <v>279</v>
      </c>
      <c r="G177" s="38"/>
      <c r="H177" s="38"/>
      <c r="I177" s="138"/>
      <c r="J177" s="38"/>
      <c r="K177" s="38"/>
      <c r="L177" s="42"/>
      <c r="M177" s="238"/>
      <c r="N177" s="85"/>
      <c r="O177" s="85"/>
      <c r="P177" s="85"/>
      <c r="Q177" s="85"/>
      <c r="R177" s="85"/>
      <c r="S177" s="85"/>
      <c r="T177" s="86"/>
      <c r="AT177" s="16" t="s">
        <v>140</v>
      </c>
      <c r="AU177" s="16" t="s">
        <v>88</v>
      </c>
    </row>
    <row r="178" s="12" customFormat="1">
      <c r="B178" s="239"/>
      <c r="C178" s="240"/>
      <c r="D178" s="236" t="s">
        <v>142</v>
      </c>
      <c r="E178" s="241" t="s">
        <v>1</v>
      </c>
      <c r="F178" s="242" t="s">
        <v>215</v>
      </c>
      <c r="G178" s="240"/>
      <c r="H178" s="243">
        <v>16</v>
      </c>
      <c r="I178" s="244"/>
      <c r="J178" s="240"/>
      <c r="K178" s="240"/>
      <c r="L178" s="245"/>
      <c r="M178" s="246"/>
      <c r="N178" s="247"/>
      <c r="O178" s="247"/>
      <c r="P178" s="247"/>
      <c r="Q178" s="247"/>
      <c r="R178" s="247"/>
      <c r="S178" s="247"/>
      <c r="T178" s="248"/>
      <c r="AT178" s="249" t="s">
        <v>142</v>
      </c>
      <c r="AU178" s="249" t="s">
        <v>88</v>
      </c>
      <c r="AV178" s="12" t="s">
        <v>88</v>
      </c>
      <c r="AW178" s="12" t="s">
        <v>34</v>
      </c>
      <c r="AX178" s="12" t="s">
        <v>86</v>
      </c>
      <c r="AY178" s="249" t="s">
        <v>131</v>
      </c>
    </row>
    <row r="179" s="11" customFormat="1" ht="22.8" customHeight="1">
      <c r="B179" s="207"/>
      <c r="C179" s="208"/>
      <c r="D179" s="209" t="s">
        <v>77</v>
      </c>
      <c r="E179" s="221" t="s">
        <v>174</v>
      </c>
      <c r="F179" s="221" t="s">
        <v>288</v>
      </c>
      <c r="G179" s="208"/>
      <c r="H179" s="208"/>
      <c r="I179" s="211"/>
      <c r="J179" s="222">
        <f>BK179</f>
        <v>0</v>
      </c>
      <c r="K179" s="208"/>
      <c r="L179" s="213"/>
      <c r="M179" s="214"/>
      <c r="N179" s="215"/>
      <c r="O179" s="215"/>
      <c r="P179" s="216">
        <f>SUM(P180:P187)</f>
        <v>0</v>
      </c>
      <c r="Q179" s="215"/>
      <c r="R179" s="216">
        <f>SUM(R180:R187)</f>
        <v>0</v>
      </c>
      <c r="S179" s="215"/>
      <c r="T179" s="217">
        <f>SUM(T180:T187)</f>
        <v>21.48</v>
      </c>
      <c r="AR179" s="218" t="s">
        <v>86</v>
      </c>
      <c r="AT179" s="219" t="s">
        <v>77</v>
      </c>
      <c r="AU179" s="219" t="s">
        <v>86</v>
      </c>
      <c r="AY179" s="218" t="s">
        <v>131</v>
      </c>
      <c r="BK179" s="220">
        <f>SUM(BK180:BK187)</f>
        <v>0</v>
      </c>
    </row>
    <row r="180" s="1" customFormat="1" ht="48" customHeight="1">
      <c r="B180" s="37"/>
      <c r="C180" s="223" t="s">
        <v>215</v>
      </c>
      <c r="D180" s="223" t="s">
        <v>133</v>
      </c>
      <c r="E180" s="224" t="s">
        <v>438</v>
      </c>
      <c r="F180" s="225" t="s">
        <v>439</v>
      </c>
      <c r="G180" s="226" t="s">
        <v>181</v>
      </c>
      <c r="H180" s="227">
        <v>0.57599999999999996</v>
      </c>
      <c r="I180" s="228"/>
      <c r="J180" s="229">
        <f>ROUND(I180*H180,2)</f>
        <v>0</v>
      </c>
      <c r="K180" s="225" t="s">
        <v>137</v>
      </c>
      <c r="L180" s="42"/>
      <c r="M180" s="230" t="s">
        <v>1</v>
      </c>
      <c r="N180" s="231" t="s">
        <v>43</v>
      </c>
      <c r="O180" s="85"/>
      <c r="P180" s="232">
        <f>O180*H180</f>
        <v>0</v>
      </c>
      <c r="Q180" s="232">
        <v>0</v>
      </c>
      <c r="R180" s="232">
        <f>Q180*H180</f>
        <v>0</v>
      </c>
      <c r="S180" s="232">
        <v>2.5</v>
      </c>
      <c r="T180" s="233">
        <f>S180*H180</f>
        <v>1.44</v>
      </c>
      <c r="AR180" s="234" t="s">
        <v>138</v>
      </c>
      <c r="AT180" s="234" t="s">
        <v>133</v>
      </c>
      <c r="AU180" s="234" t="s">
        <v>88</v>
      </c>
      <c r="AY180" s="16" t="s">
        <v>131</v>
      </c>
      <c r="BE180" s="235">
        <f>IF(N180="základní",J180,0)</f>
        <v>0</v>
      </c>
      <c r="BF180" s="235">
        <f>IF(N180="snížená",J180,0)</f>
        <v>0</v>
      </c>
      <c r="BG180" s="235">
        <f>IF(N180="zákl. přenesená",J180,0)</f>
        <v>0</v>
      </c>
      <c r="BH180" s="235">
        <f>IF(N180="sníž. přenesená",J180,0)</f>
        <v>0</v>
      </c>
      <c r="BI180" s="235">
        <f>IF(N180="nulová",J180,0)</f>
        <v>0</v>
      </c>
      <c r="BJ180" s="16" t="s">
        <v>86</v>
      </c>
      <c r="BK180" s="235">
        <f>ROUND(I180*H180,2)</f>
        <v>0</v>
      </c>
      <c r="BL180" s="16" t="s">
        <v>138</v>
      </c>
      <c r="BM180" s="234" t="s">
        <v>440</v>
      </c>
    </row>
    <row r="181" s="12" customFormat="1">
      <c r="B181" s="239"/>
      <c r="C181" s="240"/>
      <c r="D181" s="236" t="s">
        <v>142</v>
      </c>
      <c r="E181" s="241" t="s">
        <v>1</v>
      </c>
      <c r="F181" s="242" t="s">
        <v>441</v>
      </c>
      <c r="G181" s="240"/>
      <c r="H181" s="243">
        <v>0.57599999999999996</v>
      </c>
      <c r="I181" s="244"/>
      <c r="J181" s="240"/>
      <c r="K181" s="240"/>
      <c r="L181" s="245"/>
      <c r="M181" s="246"/>
      <c r="N181" s="247"/>
      <c r="O181" s="247"/>
      <c r="P181" s="247"/>
      <c r="Q181" s="247"/>
      <c r="R181" s="247"/>
      <c r="S181" s="247"/>
      <c r="T181" s="248"/>
      <c r="AT181" s="249" t="s">
        <v>142</v>
      </c>
      <c r="AU181" s="249" t="s">
        <v>88</v>
      </c>
      <c r="AV181" s="12" t="s">
        <v>88</v>
      </c>
      <c r="AW181" s="12" t="s">
        <v>34</v>
      </c>
      <c r="AX181" s="12" t="s">
        <v>86</v>
      </c>
      <c r="AY181" s="249" t="s">
        <v>131</v>
      </c>
    </row>
    <row r="182" s="1" customFormat="1" ht="24" customHeight="1">
      <c r="B182" s="37"/>
      <c r="C182" s="223" t="s">
        <v>223</v>
      </c>
      <c r="D182" s="223" t="s">
        <v>133</v>
      </c>
      <c r="E182" s="224" t="s">
        <v>294</v>
      </c>
      <c r="F182" s="225" t="s">
        <v>295</v>
      </c>
      <c r="G182" s="226" t="s">
        <v>181</v>
      </c>
      <c r="H182" s="227">
        <v>8.016</v>
      </c>
      <c r="I182" s="228"/>
      <c r="J182" s="229">
        <f>ROUND(I182*H182,2)</f>
        <v>0</v>
      </c>
      <c r="K182" s="225" t="s">
        <v>137</v>
      </c>
      <c r="L182" s="42"/>
      <c r="M182" s="230" t="s">
        <v>1</v>
      </c>
      <c r="N182" s="231" t="s">
        <v>43</v>
      </c>
      <c r="O182" s="85"/>
      <c r="P182" s="232">
        <f>O182*H182</f>
        <v>0</v>
      </c>
      <c r="Q182" s="232">
        <v>0</v>
      </c>
      <c r="R182" s="232">
        <f>Q182*H182</f>
        <v>0</v>
      </c>
      <c r="S182" s="232">
        <v>2.5</v>
      </c>
      <c r="T182" s="233">
        <f>S182*H182</f>
        <v>20.039999999999999</v>
      </c>
      <c r="AR182" s="234" t="s">
        <v>138</v>
      </c>
      <c r="AT182" s="234" t="s">
        <v>133</v>
      </c>
      <c r="AU182" s="234" t="s">
        <v>88</v>
      </c>
      <c r="AY182" s="16" t="s">
        <v>131</v>
      </c>
      <c r="BE182" s="235">
        <f>IF(N182="základní",J182,0)</f>
        <v>0</v>
      </c>
      <c r="BF182" s="235">
        <f>IF(N182="snížená",J182,0)</f>
        <v>0</v>
      </c>
      <c r="BG182" s="235">
        <f>IF(N182="zákl. přenesená",J182,0)</f>
        <v>0</v>
      </c>
      <c r="BH182" s="235">
        <f>IF(N182="sníž. přenesená",J182,0)</f>
        <v>0</v>
      </c>
      <c r="BI182" s="235">
        <f>IF(N182="nulová",J182,0)</f>
        <v>0</v>
      </c>
      <c r="BJ182" s="16" t="s">
        <v>86</v>
      </c>
      <c r="BK182" s="235">
        <f>ROUND(I182*H182,2)</f>
        <v>0</v>
      </c>
      <c r="BL182" s="16" t="s">
        <v>138</v>
      </c>
      <c r="BM182" s="234" t="s">
        <v>442</v>
      </c>
    </row>
    <row r="183" s="13" customFormat="1">
      <c r="B183" s="250"/>
      <c r="C183" s="251"/>
      <c r="D183" s="236" t="s">
        <v>142</v>
      </c>
      <c r="E183" s="252" t="s">
        <v>1</v>
      </c>
      <c r="F183" s="253" t="s">
        <v>422</v>
      </c>
      <c r="G183" s="251"/>
      <c r="H183" s="252" t="s">
        <v>1</v>
      </c>
      <c r="I183" s="254"/>
      <c r="J183" s="251"/>
      <c r="K183" s="251"/>
      <c r="L183" s="255"/>
      <c r="M183" s="256"/>
      <c r="N183" s="257"/>
      <c r="O183" s="257"/>
      <c r="P183" s="257"/>
      <c r="Q183" s="257"/>
      <c r="R183" s="257"/>
      <c r="S183" s="257"/>
      <c r="T183" s="258"/>
      <c r="AT183" s="259" t="s">
        <v>142</v>
      </c>
      <c r="AU183" s="259" t="s">
        <v>88</v>
      </c>
      <c r="AV183" s="13" t="s">
        <v>86</v>
      </c>
      <c r="AW183" s="13" t="s">
        <v>34</v>
      </c>
      <c r="AX183" s="13" t="s">
        <v>78</v>
      </c>
      <c r="AY183" s="259" t="s">
        <v>131</v>
      </c>
    </row>
    <row r="184" s="12" customFormat="1">
      <c r="B184" s="239"/>
      <c r="C184" s="240"/>
      <c r="D184" s="236" t="s">
        <v>142</v>
      </c>
      <c r="E184" s="241" t="s">
        <v>1</v>
      </c>
      <c r="F184" s="242" t="s">
        <v>443</v>
      </c>
      <c r="G184" s="240"/>
      <c r="H184" s="243">
        <v>6.016</v>
      </c>
      <c r="I184" s="244"/>
      <c r="J184" s="240"/>
      <c r="K184" s="240"/>
      <c r="L184" s="245"/>
      <c r="M184" s="246"/>
      <c r="N184" s="247"/>
      <c r="O184" s="247"/>
      <c r="P184" s="247"/>
      <c r="Q184" s="247"/>
      <c r="R184" s="247"/>
      <c r="S184" s="247"/>
      <c r="T184" s="248"/>
      <c r="AT184" s="249" t="s">
        <v>142</v>
      </c>
      <c r="AU184" s="249" t="s">
        <v>88</v>
      </c>
      <c r="AV184" s="12" t="s">
        <v>88</v>
      </c>
      <c r="AW184" s="12" t="s">
        <v>34</v>
      </c>
      <c r="AX184" s="12" t="s">
        <v>78</v>
      </c>
      <c r="AY184" s="249" t="s">
        <v>131</v>
      </c>
    </row>
    <row r="185" s="13" customFormat="1">
      <c r="B185" s="250"/>
      <c r="C185" s="251"/>
      <c r="D185" s="236" t="s">
        <v>142</v>
      </c>
      <c r="E185" s="252" t="s">
        <v>1</v>
      </c>
      <c r="F185" s="253" t="s">
        <v>424</v>
      </c>
      <c r="G185" s="251"/>
      <c r="H185" s="252" t="s">
        <v>1</v>
      </c>
      <c r="I185" s="254"/>
      <c r="J185" s="251"/>
      <c r="K185" s="251"/>
      <c r="L185" s="255"/>
      <c r="M185" s="256"/>
      <c r="N185" s="257"/>
      <c r="O185" s="257"/>
      <c r="P185" s="257"/>
      <c r="Q185" s="257"/>
      <c r="R185" s="257"/>
      <c r="S185" s="257"/>
      <c r="T185" s="258"/>
      <c r="AT185" s="259" t="s">
        <v>142</v>
      </c>
      <c r="AU185" s="259" t="s">
        <v>88</v>
      </c>
      <c r="AV185" s="13" t="s">
        <v>86</v>
      </c>
      <c r="AW185" s="13" t="s">
        <v>34</v>
      </c>
      <c r="AX185" s="13" t="s">
        <v>78</v>
      </c>
      <c r="AY185" s="259" t="s">
        <v>131</v>
      </c>
    </row>
    <row r="186" s="12" customFormat="1">
      <c r="B186" s="239"/>
      <c r="C186" s="240"/>
      <c r="D186" s="236" t="s">
        <v>142</v>
      </c>
      <c r="E186" s="241" t="s">
        <v>1</v>
      </c>
      <c r="F186" s="242" t="s">
        <v>444</v>
      </c>
      <c r="G186" s="240"/>
      <c r="H186" s="243">
        <v>2</v>
      </c>
      <c r="I186" s="244"/>
      <c r="J186" s="240"/>
      <c r="K186" s="240"/>
      <c r="L186" s="245"/>
      <c r="M186" s="246"/>
      <c r="N186" s="247"/>
      <c r="O186" s="247"/>
      <c r="P186" s="247"/>
      <c r="Q186" s="247"/>
      <c r="R186" s="247"/>
      <c r="S186" s="247"/>
      <c r="T186" s="248"/>
      <c r="AT186" s="249" t="s">
        <v>142</v>
      </c>
      <c r="AU186" s="249" t="s">
        <v>88</v>
      </c>
      <c r="AV186" s="12" t="s">
        <v>88</v>
      </c>
      <c r="AW186" s="12" t="s">
        <v>34</v>
      </c>
      <c r="AX186" s="12" t="s">
        <v>78</v>
      </c>
      <c r="AY186" s="249" t="s">
        <v>131</v>
      </c>
    </row>
    <row r="187" s="14" customFormat="1">
      <c r="B187" s="260"/>
      <c r="C187" s="261"/>
      <c r="D187" s="236" t="s">
        <v>142</v>
      </c>
      <c r="E187" s="262" t="s">
        <v>1</v>
      </c>
      <c r="F187" s="263" t="s">
        <v>211</v>
      </c>
      <c r="G187" s="261"/>
      <c r="H187" s="264">
        <v>8.016</v>
      </c>
      <c r="I187" s="265"/>
      <c r="J187" s="261"/>
      <c r="K187" s="261"/>
      <c r="L187" s="266"/>
      <c r="M187" s="267"/>
      <c r="N187" s="268"/>
      <c r="O187" s="268"/>
      <c r="P187" s="268"/>
      <c r="Q187" s="268"/>
      <c r="R187" s="268"/>
      <c r="S187" s="268"/>
      <c r="T187" s="269"/>
      <c r="AT187" s="270" t="s">
        <v>142</v>
      </c>
      <c r="AU187" s="270" t="s">
        <v>88</v>
      </c>
      <c r="AV187" s="14" t="s">
        <v>138</v>
      </c>
      <c r="AW187" s="14" t="s">
        <v>34</v>
      </c>
      <c r="AX187" s="14" t="s">
        <v>86</v>
      </c>
      <c r="AY187" s="270" t="s">
        <v>131</v>
      </c>
    </row>
    <row r="188" s="11" customFormat="1" ht="22.8" customHeight="1">
      <c r="B188" s="207"/>
      <c r="C188" s="208"/>
      <c r="D188" s="209" t="s">
        <v>77</v>
      </c>
      <c r="E188" s="221" t="s">
        <v>313</v>
      </c>
      <c r="F188" s="221" t="s">
        <v>314</v>
      </c>
      <c r="G188" s="208"/>
      <c r="H188" s="208"/>
      <c r="I188" s="211"/>
      <c r="J188" s="222">
        <f>BK188</f>
        <v>0</v>
      </c>
      <c r="K188" s="208"/>
      <c r="L188" s="213"/>
      <c r="M188" s="214"/>
      <c r="N188" s="215"/>
      <c r="O188" s="215"/>
      <c r="P188" s="216">
        <f>P189</f>
        <v>0</v>
      </c>
      <c r="Q188" s="215"/>
      <c r="R188" s="216">
        <f>R189</f>
        <v>0</v>
      </c>
      <c r="S188" s="215"/>
      <c r="T188" s="217">
        <f>T189</f>
        <v>0</v>
      </c>
      <c r="AR188" s="218" t="s">
        <v>86</v>
      </c>
      <c r="AT188" s="219" t="s">
        <v>77</v>
      </c>
      <c r="AU188" s="219" t="s">
        <v>86</v>
      </c>
      <c r="AY188" s="218" t="s">
        <v>131</v>
      </c>
      <c r="BK188" s="220">
        <f>BK189</f>
        <v>0</v>
      </c>
    </row>
    <row r="189" s="1" customFormat="1" ht="24" customHeight="1">
      <c r="B189" s="37"/>
      <c r="C189" s="223" t="s">
        <v>229</v>
      </c>
      <c r="D189" s="223" t="s">
        <v>133</v>
      </c>
      <c r="E189" s="224" t="s">
        <v>316</v>
      </c>
      <c r="F189" s="225" t="s">
        <v>317</v>
      </c>
      <c r="G189" s="226" t="s">
        <v>219</v>
      </c>
      <c r="H189" s="227">
        <v>231.88499999999999</v>
      </c>
      <c r="I189" s="228"/>
      <c r="J189" s="229">
        <f>ROUND(I189*H189,2)</f>
        <v>0</v>
      </c>
      <c r="K189" s="225" t="s">
        <v>162</v>
      </c>
      <c r="L189" s="42"/>
      <c r="M189" s="230" t="s">
        <v>1</v>
      </c>
      <c r="N189" s="231" t="s">
        <v>43</v>
      </c>
      <c r="O189" s="85"/>
      <c r="P189" s="232">
        <f>O189*H189</f>
        <v>0</v>
      </c>
      <c r="Q189" s="232">
        <v>0</v>
      </c>
      <c r="R189" s="232">
        <f>Q189*H189</f>
        <v>0</v>
      </c>
      <c r="S189" s="232">
        <v>0</v>
      </c>
      <c r="T189" s="233">
        <f>S189*H189</f>
        <v>0</v>
      </c>
      <c r="AR189" s="234" t="s">
        <v>138</v>
      </c>
      <c r="AT189" s="234" t="s">
        <v>133</v>
      </c>
      <c r="AU189" s="234" t="s">
        <v>88</v>
      </c>
      <c r="AY189" s="16" t="s">
        <v>131</v>
      </c>
      <c r="BE189" s="235">
        <f>IF(N189="základní",J189,0)</f>
        <v>0</v>
      </c>
      <c r="BF189" s="235">
        <f>IF(N189="snížená",J189,0)</f>
        <v>0</v>
      </c>
      <c r="BG189" s="235">
        <f>IF(N189="zákl. přenesená",J189,0)</f>
        <v>0</v>
      </c>
      <c r="BH189" s="235">
        <f>IF(N189="sníž. přenesená",J189,0)</f>
        <v>0</v>
      </c>
      <c r="BI189" s="235">
        <f>IF(N189="nulová",J189,0)</f>
        <v>0</v>
      </c>
      <c r="BJ189" s="16" t="s">
        <v>86</v>
      </c>
      <c r="BK189" s="235">
        <f>ROUND(I189*H189,2)</f>
        <v>0</v>
      </c>
      <c r="BL189" s="16" t="s">
        <v>138</v>
      </c>
      <c r="BM189" s="234" t="s">
        <v>445</v>
      </c>
    </row>
    <row r="190" s="11" customFormat="1" ht="25.92" customHeight="1">
      <c r="B190" s="207"/>
      <c r="C190" s="208"/>
      <c r="D190" s="209" t="s">
        <v>77</v>
      </c>
      <c r="E190" s="210" t="s">
        <v>319</v>
      </c>
      <c r="F190" s="210" t="s">
        <v>320</v>
      </c>
      <c r="G190" s="208"/>
      <c r="H190" s="208"/>
      <c r="I190" s="211"/>
      <c r="J190" s="212">
        <f>BK190</f>
        <v>0</v>
      </c>
      <c r="K190" s="208"/>
      <c r="L190" s="213"/>
      <c r="M190" s="214"/>
      <c r="N190" s="215"/>
      <c r="O190" s="215"/>
      <c r="P190" s="216">
        <f>SUM(P191:P201)</f>
        <v>0</v>
      </c>
      <c r="Q190" s="215"/>
      <c r="R190" s="216">
        <f>SUM(R191:R201)</f>
        <v>0</v>
      </c>
      <c r="S190" s="215"/>
      <c r="T190" s="217">
        <f>SUM(T191:T201)</f>
        <v>0</v>
      </c>
      <c r="AR190" s="218" t="s">
        <v>138</v>
      </c>
      <c r="AT190" s="219" t="s">
        <v>77</v>
      </c>
      <c r="AU190" s="219" t="s">
        <v>78</v>
      </c>
      <c r="AY190" s="218" t="s">
        <v>131</v>
      </c>
      <c r="BK190" s="220">
        <f>SUM(BK191:BK201)</f>
        <v>0</v>
      </c>
    </row>
    <row r="191" s="1" customFormat="1" ht="16.5" customHeight="1">
      <c r="B191" s="37"/>
      <c r="C191" s="223" t="s">
        <v>234</v>
      </c>
      <c r="D191" s="223" t="s">
        <v>133</v>
      </c>
      <c r="E191" s="224" t="s">
        <v>322</v>
      </c>
      <c r="F191" s="225" t="s">
        <v>323</v>
      </c>
      <c r="G191" s="226" t="s">
        <v>324</v>
      </c>
      <c r="H191" s="227">
        <v>1</v>
      </c>
      <c r="I191" s="228"/>
      <c r="J191" s="229">
        <f>ROUND(I191*H191,2)</f>
        <v>0</v>
      </c>
      <c r="K191" s="225" t="s">
        <v>1</v>
      </c>
      <c r="L191" s="42"/>
      <c r="M191" s="230" t="s">
        <v>1</v>
      </c>
      <c r="N191" s="231" t="s">
        <v>43</v>
      </c>
      <c r="O191" s="85"/>
      <c r="P191" s="232">
        <f>O191*H191</f>
        <v>0</v>
      </c>
      <c r="Q191" s="232">
        <v>0</v>
      </c>
      <c r="R191" s="232">
        <f>Q191*H191</f>
        <v>0</v>
      </c>
      <c r="S191" s="232">
        <v>0</v>
      </c>
      <c r="T191" s="233">
        <f>S191*H191</f>
        <v>0</v>
      </c>
      <c r="AR191" s="234" t="s">
        <v>325</v>
      </c>
      <c r="AT191" s="234" t="s">
        <v>133</v>
      </c>
      <c r="AU191" s="234" t="s">
        <v>86</v>
      </c>
      <c r="AY191" s="16" t="s">
        <v>131</v>
      </c>
      <c r="BE191" s="235">
        <f>IF(N191="základní",J191,0)</f>
        <v>0</v>
      </c>
      <c r="BF191" s="235">
        <f>IF(N191="snížená",J191,0)</f>
        <v>0</v>
      </c>
      <c r="BG191" s="235">
        <f>IF(N191="zákl. přenesená",J191,0)</f>
        <v>0</v>
      </c>
      <c r="BH191" s="235">
        <f>IF(N191="sníž. přenesená",J191,0)</f>
        <v>0</v>
      </c>
      <c r="BI191" s="235">
        <f>IF(N191="nulová",J191,0)</f>
        <v>0</v>
      </c>
      <c r="BJ191" s="16" t="s">
        <v>86</v>
      </c>
      <c r="BK191" s="235">
        <f>ROUND(I191*H191,2)</f>
        <v>0</v>
      </c>
      <c r="BL191" s="16" t="s">
        <v>325</v>
      </c>
      <c r="BM191" s="234" t="s">
        <v>446</v>
      </c>
    </row>
    <row r="192" s="1" customFormat="1">
      <c r="B192" s="37"/>
      <c r="C192" s="38"/>
      <c r="D192" s="236" t="s">
        <v>140</v>
      </c>
      <c r="E192" s="38"/>
      <c r="F192" s="237" t="s">
        <v>327</v>
      </c>
      <c r="G192" s="38"/>
      <c r="H192" s="38"/>
      <c r="I192" s="138"/>
      <c r="J192" s="38"/>
      <c r="K192" s="38"/>
      <c r="L192" s="42"/>
      <c r="M192" s="238"/>
      <c r="N192" s="85"/>
      <c r="O192" s="85"/>
      <c r="P192" s="85"/>
      <c r="Q192" s="85"/>
      <c r="R192" s="85"/>
      <c r="S192" s="85"/>
      <c r="T192" s="86"/>
      <c r="AT192" s="16" t="s">
        <v>140</v>
      </c>
      <c r="AU192" s="16" t="s">
        <v>86</v>
      </c>
    </row>
    <row r="193" s="1" customFormat="1" ht="16.5" customHeight="1">
      <c r="B193" s="37"/>
      <c r="C193" s="223" t="s">
        <v>241</v>
      </c>
      <c r="D193" s="223" t="s">
        <v>133</v>
      </c>
      <c r="E193" s="224" t="s">
        <v>329</v>
      </c>
      <c r="F193" s="225" t="s">
        <v>330</v>
      </c>
      <c r="G193" s="226" t="s">
        <v>324</v>
      </c>
      <c r="H193" s="227">
        <v>1</v>
      </c>
      <c r="I193" s="228"/>
      <c r="J193" s="229">
        <f>ROUND(I193*H193,2)</f>
        <v>0</v>
      </c>
      <c r="K193" s="225" t="s">
        <v>1</v>
      </c>
      <c r="L193" s="42"/>
      <c r="M193" s="230" t="s">
        <v>1</v>
      </c>
      <c r="N193" s="231" t="s">
        <v>43</v>
      </c>
      <c r="O193" s="85"/>
      <c r="P193" s="232">
        <f>O193*H193</f>
        <v>0</v>
      </c>
      <c r="Q193" s="232">
        <v>0</v>
      </c>
      <c r="R193" s="232">
        <f>Q193*H193</f>
        <v>0</v>
      </c>
      <c r="S193" s="232">
        <v>0</v>
      </c>
      <c r="T193" s="233">
        <f>S193*H193</f>
        <v>0</v>
      </c>
      <c r="AR193" s="234" t="s">
        <v>325</v>
      </c>
      <c r="AT193" s="234" t="s">
        <v>133</v>
      </c>
      <c r="AU193" s="234" t="s">
        <v>86</v>
      </c>
      <c r="AY193" s="16" t="s">
        <v>131</v>
      </c>
      <c r="BE193" s="235">
        <f>IF(N193="základní",J193,0)</f>
        <v>0</v>
      </c>
      <c r="BF193" s="235">
        <f>IF(N193="snížená",J193,0)</f>
        <v>0</v>
      </c>
      <c r="BG193" s="235">
        <f>IF(N193="zákl. přenesená",J193,0)</f>
        <v>0</v>
      </c>
      <c r="BH193" s="235">
        <f>IF(N193="sníž. přenesená",J193,0)</f>
        <v>0</v>
      </c>
      <c r="BI193" s="235">
        <f>IF(N193="nulová",J193,0)</f>
        <v>0</v>
      </c>
      <c r="BJ193" s="16" t="s">
        <v>86</v>
      </c>
      <c r="BK193" s="235">
        <f>ROUND(I193*H193,2)</f>
        <v>0</v>
      </c>
      <c r="BL193" s="16" t="s">
        <v>325</v>
      </c>
      <c r="BM193" s="234" t="s">
        <v>447</v>
      </c>
    </row>
    <row r="194" s="1" customFormat="1" ht="36" customHeight="1">
      <c r="B194" s="37"/>
      <c r="C194" s="223" t="s">
        <v>7</v>
      </c>
      <c r="D194" s="223" t="s">
        <v>133</v>
      </c>
      <c r="E194" s="224" t="s">
        <v>338</v>
      </c>
      <c r="F194" s="225" t="s">
        <v>339</v>
      </c>
      <c r="G194" s="226" t="s">
        <v>340</v>
      </c>
      <c r="H194" s="227">
        <v>2</v>
      </c>
      <c r="I194" s="228"/>
      <c r="J194" s="229">
        <f>ROUND(I194*H194,2)</f>
        <v>0</v>
      </c>
      <c r="K194" s="225" t="s">
        <v>1</v>
      </c>
      <c r="L194" s="42"/>
      <c r="M194" s="230" t="s">
        <v>1</v>
      </c>
      <c r="N194" s="231" t="s">
        <v>43</v>
      </c>
      <c r="O194" s="85"/>
      <c r="P194" s="232">
        <f>O194*H194</f>
        <v>0</v>
      </c>
      <c r="Q194" s="232">
        <v>0</v>
      </c>
      <c r="R194" s="232">
        <f>Q194*H194</f>
        <v>0</v>
      </c>
      <c r="S194" s="232">
        <v>0</v>
      </c>
      <c r="T194" s="233">
        <f>S194*H194</f>
        <v>0</v>
      </c>
      <c r="AR194" s="234" t="s">
        <v>325</v>
      </c>
      <c r="AT194" s="234" t="s">
        <v>133</v>
      </c>
      <c r="AU194" s="234" t="s">
        <v>86</v>
      </c>
      <c r="AY194" s="16" t="s">
        <v>131</v>
      </c>
      <c r="BE194" s="235">
        <f>IF(N194="základní",J194,0)</f>
        <v>0</v>
      </c>
      <c r="BF194" s="235">
        <f>IF(N194="snížená",J194,0)</f>
        <v>0</v>
      </c>
      <c r="BG194" s="235">
        <f>IF(N194="zákl. přenesená",J194,0)</f>
        <v>0</v>
      </c>
      <c r="BH194" s="235">
        <f>IF(N194="sníž. přenesená",J194,0)</f>
        <v>0</v>
      </c>
      <c r="BI194" s="235">
        <f>IF(N194="nulová",J194,0)</f>
        <v>0</v>
      </c>
      <c r="BJ194" s="16" t="s">
        <v>86</v>
      </c>
      <c r="BK194" s="235">
        <f>ROUND(I194*H194,2)</f>
        <v>0</v>
      </c>
      <c r="BL194" s="16" t="s">
        <v>325</v>
      </c>
      <c r="BM194" s="234" t="s">
        <v>448</v>
      </c>
    </row>
    <row r="195" s="1" customFormat="1" ht="36" customHeight="1">
      <c r="B195" s="37"/>
      <c r="C195" s="223" t="s">
        <v>252</v>
      </c>
      <c r="D195" s="223" t="s">
        <v>133</v>
      </c>
      <c r="E195" s="224" t="s">
        <v>343</v>
      </c>
      <c r="F195" s="225" t="s">
        <v>344</v>
      </c>
      <c r="G195" s="226" t="s">
        <v>324</v>
      </c>
      <c r="H195" s="227">
        <v>1</v>
      </c>
      <c r="I195" s="228"/>
      <c r="J195" s="229">
        <f>ROUND(I195*H195,2)</f>
        <v>0</v>
      </c>
      <c r="K195" s="225" t="s">
        <v>1</v>
      </c>
      <c r="L195" s="42"/>
      <c r="M195" s="230" t="s">
        <v>1</v>
      </c>
      <c r="N195" s="231" t="s">
        <v>43</v>
      </c>
      <c r="O195" s="85"/>
      <c r="P195" s="232">
        <f>O195*H195</f>
        <v>0</v>
      </c>
      <c r="Q195" s="232">
        <v>0</v>
      </c>
      <c r="R195" s="232">
        <f>Q195*H195</f>
        <v>0</v>
      </c>
      <c r="S195" s="232">
        <v>0</v>
      </c>
      <c r="T195" s="233">
        <f>S195*H195</f>
        <v>0</v>
      </c>
      <c r="AR195" s="234" t="s">
        <v>325</v>
      </c>
      <c r="AT195" s="234" t="s">
        <v>133</v>
      </c>
      <c r="AU195" s="234" t="s">
        <v>86</v>
      </c>
      <c r="AY195" s="16" t="s">
        <v>131</v>
      </c>
      <c r="BE195" s="235">
        <f>IF(N195="základní",J195,0)</f>
        <v>0</v>
      </c>
      <c r="BF195" s="235">
        <f>IF(N195="snížená",J195,0)</f>
        <v>0</v>
      </c>
      <c r="BG195" s="235">
        <f>IF(N195="zákl. přenesená",J195,0)</f>
        <v>0</v>
      </c>
      <c r="BH195" s="235">
        <f>IF(N195="sníž. přenesená",J195,0)</f>
        <v>0</v>
      </c>
      <c r="BI195" s="235">
        <f>IF(N195="nulová",J195,0)</f>
        <v>0</v>
      </c>
      <c r="BJ195" s="16" t="s">
        <v>86</v>
      </c>
      <c r="BK195" s="235">
        <f>ROUND(I195*H195,2)</f>
        <v>0</v>
      </c>
      <c r="BL195" s="16" t="s">
        <v>325</v>
      </c>
      <c r="BM195" s="234" t="s">
        <v>449</v>
      </c>
    </row>
    <row r="196" s="1" customFormat="1" ht="24" customHeight="1">
      <c r="B196" s="37"/>
      <c r="C196" s="223" t="s">
        <v>259</v>
      </c>
      <c r="D196" s="223" t="s">
        <v>133</v>
      </c>
      <c r="E196" s="224" t="s">
        <v>347</v>
      </c>
      <c r="F196" s="225" t="s">
        <v>348</v>
      </c>
      <c r="G196" s="226" t="s">
        <v>324</v>
      </c>
      <c r="H196" s="227">
        <v>1</v>
      </c>
      <c r="I196" s="228"/>
      <c r="J196" s="229">
        <f>ROUND(I196*H196,2)</f>
        <v>0</v>
      </c>
      <c r="K196" s="225" t="s">
        <v>1</v>
      </c>
      <c r="L196" s="42"/>
      <c r="M196" s="230" t="s">
        <v>1</v>
      </c>
      <c r="N196" s="231" t="s">
        <v>43</v>
      </c>
      <c r="O196" s="85"/>
      <c r="P196" s="232">
        <f>O196*H196</f>
        <v>0</v>
      </c>
      <c r="Q196" s="232">
        <v>0</v>
      </c>
      <c r="R196" s="232">
        <f>Q196*H196</f>
        <v>0</v>
      </c>
      <c r="S196" s="232">
        <v>0</v>
      </c>
      <c r="T196" s="233">
        <f>S196*H196</f>
        <v>0</v>
      </c>
      <c r="AR196" s="234" t="s">
        <v>325</v>
      </c>
      <c r="AT196" s="234" t="s">
        <v>133</v>
      </c>
      <c r="AU196" s="234" t="s">
        <v>86</v>
      </c>
      <c r="AY196" s="16" t="s">
        <v>131</v>
      </c>
      <c r="BE196" s="235">
        <f>IF(N196="základní",J196,0)</f>
        <v>0</v>
      </c>
      <c r="BF196" s="235">
        <f>IF(N196="snížená",J196,0)</f>
        <v>0</v>
      </c>
      <c r="BG196" s="235">
        <f>IF(N196="zákl. přenesená",J196,0)</f>
        <v>0</v>
      </c>
      <c r="BH196" s="235">
        <f>IF(N196="sníž. přenesená",J196,0)</f>
        <v>0</v>
      </c>
      <c r="BI196" s="235">
        <f>IF(N196="nulová",J196,0)</f>
        <v>0</v>
      </c>
      <c r="BJ196" s="16" t="s">
        <v>86</v>
      </c>
      <c r="BK196" s="235">
        <f>ROUND(I196*H196,2)</f>
        <v>0</v>
      </c>
      <c r="BL196" s="16" t="s">
        <v>325</v>
      </c>
      <c r="BM196" s="234" t="s">
        <v>450</v>
      </c>
    </row>
    <row r="197" s="1" customFormat="1" ht="16.5" customHeight="1">
      <c r="B197" s="37"/>
      <c r="C197" s="223" t="s">
        <v>264</v>
      </c>
      <c r="D197" s="223" t="s">
        <v>133</v>
      </c>
      <c r="E197" s="224" t="s">
        <v>351</v>
      </c>
      <c r="F197" s="225" t="s">
        <v>352</v>
      </c>
      <c r="G197" s="226" t="s">
        <v>324</v>
      </c>
      <c r="H197" s="227">
        <v>1</v>
      </c>
      <c r="I197" s="228"/>
      <c r="J197" s="229">
        <f>ROUND(I197*H197,2)</f>
        <v>0</v>
      </c>
      <c r="K197" s="225" t="s">
        <v>1</v>
      </c>
      <c r="L197" s="42"/>
      <c r="M197" s="230" t="s">
        <v>1</v>
      </c>
      <c r="N197" s="231" t="s">
        <v>43</v>
      </c>
      <c r="O197" s="85"/>
      <c r="P197" s="232">
        <f>O197*H197</f>
        <v>0</v>
      </c>
      <c r="Q197" s="232">
        <v>0</v>
      </c>
      <c r="R197" s="232">
        <f>Q197*H197</f>
        <v>0</v>
      </c>
      <c r="S197" s="232">
        <v>0</v>
      </c>
      <c r="T197" s="233">
        <f>S197*H197</f>
        <v>0</v>
      </c>
      <c r="AR197" s="234" t="s">
        <v>325</v>
      </c>
      <c r="AT197" s="234" t="s">
        <v>133</v>
      </c>
      <c r="AU197" s="234" t="s">
        <v>86</v>
      </c>
      <c r="AY197" s="16" t="s">
        <v>131</v>
      </c>
      <c r="BE197" s="235">
        <f>IF(N197="základní",J197,0)</f>
        <v>0</v>
      </c>
      <c r="BF197" s="235">
        <f>IF(N197="snížená",J197,0)</f>
        <v>0</v>
      </c>
      <c r="BG197" s="235">
        <f>IF(N197="zákl. přenesená",J197,0)</f>
        <v>0</v>
      </c>
      <c r="BH197" s="235">
        <f>IF(N197="sníž. přenesená",J197,0)</f>
        <v>0</v>
      </c>
      <c r="BI197" s="235">
        <f>IF(N197="nulová",J197,0)</f>
        <v>0</v>
      </c>
      <c r="BJ197" s="16" t="s">
        <v>86</v>
      </c>
      <c r="BK197" s="235">
        <f>ROUND(I197*H197,2)</f>
        <v>0</v>
      </c>
      <c r="BL197" s="16" t="s">
        <v>325</v>
      </c>
      <c r="BM197" s="234" t="s">
        <v>451</v>
      </c>
    </row>
    <row r="198" s="1" customFormat="1" ht="16.5" customHeight="1">
      <c r="B198" s="37"/>
      <c r="C198" s="223" t="s">
        <v>270</v>
      </c>
      <c r="D198" s="223" t="s">
        <v>133</v>
      </c>
      <c r="E198" s="224" t="s">
        <v>355</v>
      </c>
      <c r="F198" s="225" t="s">
        <v>356</v>
      </c>
      <c r="G198" s="226" t="s">
        <v>153</v>
      </c>
      <c r="H198" s="227">
        <v>1</v>
      </c>
      <c r="I198" s="228"/>
      <c r="J198" s="229">
        <f>ROUND(I198*H198,2)</f>
        <v>0</v>
      </c>
      <c r="K198" s="225" t="s">
        <v>1</v>
      </c>
      <c r="L198" s="42"/>
      <c r="M198" s="230" t="s">
        <v>1</v>
      </c>
      <c r="N198" s="231" t="s">
        <v>43</v>
      </c>
      <c r="O198" s="85"/>
      <c r="P198" s="232">
        <f>O198*H198</f>
        <v>0</v>
      </c>
      <c r="Q198" s="232">
        <v>0</v>
      </c>
      <c r="R198" s="232">
        <f>Q198*H198</f>
        <v>0</v>
      </c>
      <c r="S198" s="232">
        <v>0</v>
      </c>
      <c r="T198" s="233">
        <f>S198*H198</f>
        <v>0</v>
      </c>
      <c r="AR198" s="234" t="s">
        <v>325</v>
      </c>
      <c r="AT198" s="234" t="s">
        <v>133</v>
      </c>
      <c r="AU198" s="234" t="s">
        <v>86</v>
      </c>
      <c r="AY198" s="16" t="s">
        <v>131</v>
      </c>
      <c r="BE198" s="235">
        <f>IF(N198="základní",J198,0)</f>
        <v>0</v>
      </c>
      <c r="BF198" s="235">
        <f>IF(N198="snížená",J198,0)</f>
        <v>0</v>
      </c>
      <c r="BG198" s="235">
        <f>IF(N198="zákl. přenesená",J198,0)</f>
        <v>0</v>
      </c>
      <c r="BH198" s="235">
        <f>IF(N198="sníž. přenesená",J198,0)</f>
        <v>0</v>
      </c>
      <c r="BI198" s="235">
        <f>IF(N198="nulová",J198,0)</f>
        <v>0</v>
      </c>
      <c r="BJ198" s="16" t="s">
        <v>86</v>
      </c>
      <c r="BK198" s="235">
        <f>ROUND(I198*H198,2)</f>
        <v>0</v>
      </c>
      <c r="BL198" s="16" t="s">
        <v>325</v>
      </c>
      <c r="BM198" s="234" t="s">
        <v>452</v>
      </c>
    </row>
    <row r="199" s="1" customFormat="1" ht="16.5" customHeight="1">
      <c r="B199" s="37"/>
      <c r="C199" s="223" t="s">
        <v>274</v>
      </c>
      <c r="D199" s="223" t="s">
        <v>133</v>
      </c>
      <c r="E199" s="224" t="s">
        <v>359</v>
      </c>
      <c r="F199" s="225" t="s">
        <v>360</v>
      </c>
      <c r="G199" s="226" t="s">
        <v>324</v>
      </c>
      <c r="H199" s="227">
        <v>1</v>
      </c>
      <c r="I199" s="228"/>
      <c r="J199" s="229">
        <f>ROUND(I199*H199,2)</f>
        <v>0</v>
      </c>
      <c r="K199" s="225" t="s">
        <v>1</v>
      </c>
      <c r="L199" s="42"/>
      <c r="M199" s="230" t="s">
        <v>1</v>
      </c>
      <c r="N199" s="231" t="s">
        <v>43</v>
      </c>
      <c r="O199" s="85"/>
      <c r="P199" s="232">
        <f>O199*H199</f>
        <v>0</v>
      </c>
      <c r="Q199" s="232">
        <v>0</v>
      </c>
      <c r="R199" s="232">
        <f>Q199*H199</f>
        <v>0</v>
      </c>
      <c r="S199" s="232">
        <v>0</v>
      </c>
      <c r="T199" s="233">
        <f>S199*H199</f>
        <v>0</v>
      </c>
      <c r="AR199" s="234" t="s">
        <v>325</v>
      </c>
      <c r="AT199" s="234" t="s">
        <v>133</v>
      </c>
      <c r="AU199" s="234" t="s">
        <v>86</v>
      </c>
      <c r="AY199" s="16" t="s">
        <v>131</v>
      </c>
      <c r="BE199" s="235">
        <f>IF(N199="základní",J199,0)</f>
        <v>0</v>
      </c>
      <c r="BF199" s="235">
        <f>IF(N199="snížená",J199,0)</f>
        <v>0</v>
      </c>
      <c r="BG199" s="235">
        <f>IF(N199="zákl. přenesená",J199,0)</f>
        <v>0</v>
      </c>
      <c r="BH199" s="235">
        <f>IF(N199="sníž. přenesená",J199,0)</f>
        <v>0</v>
      </c>
      <c r="BI199" s="235">
        <f>IF(N199="nulová",J199,0)</f>
        <v>0</v>
      </c>
      <c r="BJ199" s="16" t="s">
        <v>86</v>
      </c>
      <c r="BK199" s="235">
        <f>ROUND(I199*H199,2)</f>
        <v>0</v>
      </c>
      <c r="BL199" s="16" t="s">
        <v>325</v>
      </c>
      <c r="BM199" s="234" t="s">
        <v>453</v>
      </c>
    </row>
    <row r="200" s="1" customFormat="1" ht="36" customHeight="1">
      <c r="B200" s="37"/>
      <c r="C200" s="223" t="s">
        <v>283</v>
      </c>
      <c r="D200" s="223" t="s">
        <v>133</v>
      </c>
      <c r="E200" s="224" t="s">
        <v>363</v>
      </c>
      <c r="F200" s="225" t="s">
        <v>364</v>
      </c>
      <c r="G200" s="226" t="s">
        <v>277</v>
      </c>
      <c r="H200" s="227">
        <v>15</v>
      </c>
      <c r="I200" s="228"/>
      <c r="J200" s="229">
        <f>ROUND(I200*H200,2)</f>
        <v>0</v>
      </c>
      <c r="K200" s="225" t="s">
        <v>1</v>
      </c>
      <c r="L200" s="42"/>
      <c r="M200" s="230" t="s">
        <v>1</v>
      </c>
      <c r="N200" s="231" t="s">
        <v>43</v>
      </c>
      <c r="O200" s="85"/>
      <c r="P200" s="232">
        <f>O200*H200</f>
        <v>0</v>
      </c>
      <c r="Q200" s="232">
        <v>0</v>
      </c>
      <c r="R200" s="232">
        <f>Q200*H200</f>
        <v>0</v>
      </c>
      <c r="S200" s="232">
        <v>0</v>
      </c>
      <c r="T200" s="233">
        <f>S200*H200</f>
        <v>0</v>
      </c>
      <c r="AR200" s="234" t="s">
        <v>325</v>
      </c>
      <c r="AT200" s="234" t="s">
        <v>133</v>
      </c>
      <c r="AU200" s="234" t="s">
        <v>86</v>
      </c>
      <c r="AY200" s="16" t="s">
        <v>131</v>
      </c>
      <c r="BE200" s="235">
        <f>IF(N200="základní",J200,0)</f>
        <v>0</v>
      </c>
      <c r="BF200" s="235">
        <f>IF(N200="snížená",J200,0)</f>
        <v>0</v>
      </c>
      <c r="BG200" s="235">
        <f>IF(N200="zákl. přenesená",J200,0)</f>
        <v>0</v>
      </c>
      <c r="BH200" s="235">
        <f>IF(N200="sníž. přenesená",J200,0)</f>
        <v>0</v>
      </c>
      <c r="BI200" s="235">
        <f>IF(N200="nulová",J200,0)</f>
        <v>0</v>
      </c>
      <c r="BJ200" s="16" t="s">
        <v>86</v>
      </c>
      <c r="BK200" s="235">
        <f>ROUND(I200*H200,2)</f>
        <v>0</v>
      </c>
      <c r="BL200" s="16" t="s">
        <v>325</v>
      </c>
      <c r="BM200" s="234" t="s">
        <v>454</v>
      </c>
    </row>
    <row r="201" s="1" customFormat="1" ht="36" customHeight="1">
      <c r="B201" s="37"/>
      <c r="C201" s="223" t="s">
        <v>289</v>
      </c>
      <c r="D201" s="223" t="s">
        <v>133</v>
      </c>
      <c r="E201" s="224" t="s">
        <v>367</v>
      </c>
      <c r="F201" s="225" t="s">
        <v>368</v>
      </c>
      <c r="G201" s="226" t="s">
        <v>324</v>
      </c>
      <c r="H201" s="227">
        <v>1</v>
      </c>
      <c r="I201" s="228"/>
      <c r="J201" s="229">
        <f>ROUND(I201*H201,2)</f>
        <v>0</v>
      </c>
      <c r="K201" s="225" t="s">
        <v>1</v>
      </c>
      <c r="L201" s="42"/>
      <c r="M201" s="230" t="s">
        <v>1</v>
      </c>
      <c r="N201" s="231" t="s">
        <v>43</v>
      </c>
      <c r="O201" s="85"/>
      <c r="P201" s="232">
        <f>O201*H201</f>
        <v>0</v>
      </c>
      <c r="Q201" s="232">
        <v>0</v>
      </c>
      <c r="R201" s="232">
        <f>Q201*H201</f>
        <v>0</v>
      </c>
      <c r="S201" s="232">
        <v>0</v>
      </c>
      <c r="T201" s="233">
        <f>S201*H201</f>
        <v>0</v>
      </c>
      <c r="AR201" s="234" t="s">
        <v>325</v>
      </c>
      <c r="AT201" s="234" t="s">
        <v>133</v>
      </c>
      <c r="AU201" s="234" t="s">
        <v>86</v>
      </c>
      <c r="AY201" s="16" t="s">
        <v>131</v>
      </c>
      <c r="BE201" s="235">
        <f>IF(N201="základní",J201,0)</f>
        <v>0</v>
      </c>
      <c r="BF201" s="235">
        <f>IF(N201="snížená",J201,0)</f>
        <v>0</v>
      </c>
      <c r="BG201" s="235">
        <f>IF(N201="zákl. přenesená",J201,0)</f>
        <v>0</v>
      </c>
      <c r="BH201" s="235">
        <f>IF(N201="sníž. přenesená",J201,0)</f>
        <v>0</v>
      </c>
      <c r="BI201" s="235">
        <f>IF(N201="nulová",J201,0)</f>
        <v>0</v>
      </c>
      <c r="BJ201" s="16" t="s">
        <v>86</v>
      </c>
      <c r="BK201" s="235">
        <f>ROUND(I201*H201,2)</f>
        <v>0</v>
      </c>
      <c r="BL201" s="16" t="s">
        <v>325</v>
      </c>
      <c r="BM201" s="234" t="s">
        <v>455</v>
      </c>
    </row>
    <row r="202" s="11" customFormat="1" ht="25.92" customHeight="1">
      <c r="B202" s="207"/>
      <c r="C202" s="208"/>
      <c r="D202" s="209" t="s">
        <v>77</v>
      </c>
      <c r="E202" s="210" t="s">
        <v>376</v>
      </c>
      <c r="F202" s="210" t="s">
        <v>377</v>
      </c>
      <c r="G202" s="208"/>
      <c r="H202" s="208"/>
      <c r="I202" s="211"/>
      <c r="J202" s="212">
        <f>BK202</f>
        <v>0</v>
      </c>
      <c r="K202" s="208"/>
      <c r="L202" s="213"/>
      <c r="M202" s="214"/>
      <c r="N202" s="215"/>
      <c r="O202" s="215"/>
      <c r="P202" s="216">
        <f>P203+P205</f>
        <v>0</v>
      </c>
      <c r="Q202" s="215"/>
      <c r="R202" s="216">
        <f>R203+R205</f>
        <v>0</v>
      </c>
      <c r="S202" s="215"/>
      <c r="T202" s="217">
        <f>T203+T205</f>
        <v>0</v>
      </c>
      <c r="AR202" s="218" t="s">
        <v>155</v>
      </c>
      <c r="AT202" s="219" t="s">
        <v>77</v>
      </c>
      <c r="AU202" s="219" t="s">
        <v>78</v>
      </c>
      <c r="AY202" s="218" t="s">
        <v>131</v>
      </c>
      <c r="BK202" s="220">
        <f>BK203+BK205</f>
        <v>0</v>
      </c>
    </row>
    <row r="203" s="11" customFormat="1" ht="22.8" customHeight="1">
      <c r="B203" s="207"/>
      <c r="C203" s="208"/>
      <c r="D203" s="209" t="s">
        <v>77</v>
      </c>
      <c r="E203" s="221" t="s">
        <v>378</v>
      </c>
      <c r="F203" s="221" t="s">
        <v>379</v>
      </c>
      <c r="G203" s="208"/>
      <c r="H203" s="208"/>
      <c r="I203" s="211"/>
      <c r="J203" s="222">
        <f>BK203</f>
        <v>0</v>
      </c>
      <c r="K203" s="208"/>
      <c r="L203" s="213"/>
      <c r="M203" s="214"/>
      <c r="N203" s="215"/>
      <c r="O203" s="215"/>
      <c r="P203" s="216">
        <f>P204</f>
        <v>0</v>
      </c>
      <c r="Q203" s="215"/>
      <c r="R203" s="216">
        <f>R204</f>
        <v>0</v>
      </c>
      <c r="S203" s="215"/>
      <c r="T203" s="217">
        <f>T204</f>
        <v>0</v>
      </c>
      <c r="AR203" s="218" t="s">
        <v>155</v>
      </c>
      <c r="AT203" s="219" t="s">
        <v>77</v>
      </c>
      <c r="AU203" s="219" t="s">
        <v>86</v>
      </c>
      <c r="AY203" s="218" t="s">
        <v>131</v>
      </c>
      <c r="BK203" s="220">
        <f>BK204</f>
        <v>0</v>
      </c>
    </row>
    <row r="204" s="1" customFormat="1" ht="16.5" customHeight="1">
      <c r="B204" s="37"/>
      <c r="C204" s="223" t="s">
        <v>293</v>
      </c>
      <c r="D204" s="223" t="s">
        <v>133</v>
      </c>
      <c r="E204" s="224" t="s">
        <v>381</v>
      </c>
      <c r="F204" s="225" t="s">
        <v>382</v>
      </c>
      <c r="G204" s="226" t="s">
        <v>383</v>
      </c>
      <c r="H204" s="227">
        <v>1</v>
      </c>
      <c r="I204" s="228"/>
      <c r="J204" s="229">
        <f>ROUND(I204*H204,2)</f>
        <v>0</v>
      </c>
      <c r="K204" s="225" t="s">
        <v>397</v>
      </c>
      <c r="L204" s="42"/>
      <c r="M204" s="230" t="s">
        <v>1</v>
      </c>
      <c r="N204" s="231" t="s">
        <v>43</v>
      </c>
      <c r="O204" s="85"/>
      <c r="P204" s="232">
        <f>O204*H204</f>
        <v>0</v>
      </c>
      <c r="Q204" s="232">
        <v>0</v>
      </c>
      <c r="R204" s="232">
        <f>Q204*H204</f>
        <v>0</v>
      </c>
      <c r="S204" s="232">
        <v>0</v>
      </c>
      <c r="T204" s="233">
        <f>S204*H204</f>
        <v>0</v>
      </c>
      <c r="AR204" s="234" t="s">
        <v>384</v>
      </c>
      <c r="AT204" s="234" t="s">
        <v>133</v>
      </c>
      <c r="AU204" s="234" t="s">
        <v>88</v>
      </c>
      <c r="AY204" s="16" t="s">
        <v>131</v>
      </c>
      <c r="BE204" s="235">
        <f>IF(N204="základní",J204,0)</f>
        <v>0</v>
      </c>
      <c r="BF204" s="235">
        <f>IF(N204="snížená",J204,0)</f>
        <v>0</v>
      </c>
      <c r="BG204" s="235">
        <f>IF(N204="zákl. přenesená",J204,0)</f>
        <v>0</v>
      </c>
      <c r="BH204" s="235">
        <f>IF(N204="sníž. přenesená",J204,0)</f>
        <v>0</v>
      </c>
      <c r="BI204" s="235">
        <f>IF(N204="nulová",J204,0)</f>
        <v>0</v>
      </c>
      <c r="BJ204" s="16" t="s">
        <v>86</v>
      </c>
      <c r="BK204" s="235">
        <f>ROUND(I204*H204,2)</f>
        <v>0</v>
      </c>
      <c r="BL204" s="16" t="s">
        <v>384</v>
      </c>
      <c r="BM204" s="234" t="s">
        <v>456</v>
      </c>
    </row>
    <row r="205" s="11" customFormat="1" ht="22.8" customHeight="1">
      <c r="B205" s="207"/>
      <c r="C205" s="208"/>
      <c r="D205" s="209" t="s">
        <v>77</v>
      </c>
      <c r="E205" s="221" t="s">
        <v>386</v>
      </c>
      <c r="F205" s="221" t="s">
        <v>387</v>
      </c>
      <c r="G205" s="208"/>
      <c r="H205" s="208"/>
      <c r="I205" s="211"/>
      <c r="J205" s="222">
        <f>BK205</f>
        <v>0</v>
      </c>
      <c r="K205" s="208"/>
      <c r="L205" s="213"/>
      <c r="M205" s="214"/>
      <c r="N205" s="215"/>
      <c r="O205" s="215"/>
      <c r="P205" s="216">
        <f>SUM(P206:P208)</f>
        <v>0</v>
      </c>
      <c r="Q205" s="215"/>
      <c r="R205" s="216">
        <f>SUM(R206:R208)</f>
        <v>0</v>
      </c>
      <c r="S205" s="215"/>
      <c r="T205" s="217">
        <f>SUM(T206:T208)</f>
        <v>0</v>
      </c>
      <c r="AR205" s="218" t="s">
        <v>155</v>
      </c>
      <c r="AT205" s="219" t="s">
        <v>77</v>
      </c>
      <c r="AU205" s="219" t="s">
        <v>86</v>
      </c>
      <c r="AY205" s="218" t="s">
        <v>131</v>
      </c>
      <c r="BK205" s="220">
        <f>SUM(BK206:BK208)</f>
        <v>0</v>
      </c>
    </row>
    <row r="206" s="1" customFormat="1" ht="16.5" customHeight="1">
      <c r="B206" s="37"/>
      <c r="C206" s="223" t="s">
        <v>300</v>
      </c>
      <c r="D206" s="223" t="s">
        <v>133</v>
      </c>
      <c r="E206" s="224" t="s">
        <v>389</v>
      </c>
      <c r="F206" s="225" t="s">
        <v>390</v>
      </c>
      <c r="G206" s="226" t="s">
        <v>391</v>
      </c>
      <c r="H206" s="227">
        <v>1</v>
      </c>
      <c r="I206" s="228"/>
      <c r="J206" s="229">
        <f>ROUND(I206*H206,2)</f>
        <v>0</v>
      </c>
      <c r="K206" s="225" t="s">
        <v>397</v>
      </c>
      <c r="L206" s="42"/>
      <c r="M206" s="230" t="s">
        <v>1</v>
      </c>
      <c r="N206" s="231" t="s">
        <v>43</v>
      </c>
      <c r="O206" s="85"/>
      <c r="P206" s="232">
        <f>O206*H206</f>
        <v>0</v>
      </c>
      <c r="Q206" s="232">
        <v>0</v>
      </c>
      <c r="R206" s="232">
        <f>Q206*H206</f>
        <v>0</v>
      </c>
      <c r="S206" s="232">
        <v>0</v>
      </c>
      <c r="T206" s="233">
        <f>S206*H206</f>
        <v>0</v>
      </c>
      <c r="AR206" s="234" t="s">
        <v>384</v>
      </c>
      <c r="AT206" s="234" t="s">
        <v>133</v>
      </c>
      <c r="AU206" s="234" t="s">
        <v>88</v>
      </c>
      <c r="AY206" s="16" t="s">
        <v>131</v>
      </c>
      <c r="BE206" s="235">
        <f>IF(N206="základní",J206,0)</f>
        <v>0</v>
      </c>
      <c r="BF206" s="235">
        <f>IF(N206="snížená",J206,0)</f>
        <v>0</v>
      </c>
      <c r="BG206" s="235">
        <f>IF(N206="zákl. přenesená",J206,0)</f>
        <v>0</v>
      </c>
      <c r="BH206" s="235">
        <f>IF(N206="sníž. přenesená",J206,0)</f>
        <v>0</v>
      </c>
      <c r="BI206" s="235">
        <f>IF(N206="nulová",J206,0)</f>
        <v>0</v>
      </c>
      <c r="BJ206" s="16" t="s">
        <v>86</v>
      </c>
      <c r="BK206" s="235">
        <f>ROUND(I206*H206,2)</f>
        <v>0</v>
      </c>
      <c r="BL206" s="16" t="s">
        <v>384</v>
      </c>
      <c r="BM206" s="234" t="s">
        <v>457</v>
      </c>
    </row>
    <row r="207" s="1" customFormat="1">
      <c r="B207" s="37"/>
      <c r="C207" s="38"/>
      <c r="D207" s="236" t="s">
        <v>140</v>
      </c>
      <c r="E207" s="38"/>
      <c r="F207" s="237" t="s">
        <v>393</v>
      </c>
      <c r="G207" s="38"/>
      <c r="H207" s="38"/>
      <c r="I207" s="138"/>
      <c r="J207" s="38"/>
      <c r="K207" s="38"/>
      <c r="L207" s="42"/>
      <c r="M207" s="238"/>
      <c r="N207" s="85"/>
      <c r="O207" s="85"/>
      <c r="P207" s="85"/>
      <c r="Q207" s="85"/>
      <c r="R207" s="85"/>
      <c r="S207" s="85"/>
      <c r="T207" s="86"/>
      <c r="AT207" s="16" t="s">
        <v>140</v>
      </c>
      <c r="AU207" s="16" t="s">
        <v>88</v>
      </c>
    </row>
    <row r="208" s="1" customFormat="1" ht="16.5" customHeight="1">
      <c r="B208" s="37"/>
      <c r="C208" s="223" t="s">
        <v>304</v>
      </c>
      <c r="D208" s="223" t="s">
        <v>133</v>
      </c>
      <c r="E208" s="224" t="s">
        <v>395</v>
      </c>
      <c r="F208" s="225" t="s">
        <v>396</v>
      </c>
      <c r="G208" s="226" t="s">
        <v>324</v>
      </c>
      <c r="H208" s="227">
        <v>1</v>
      </c>
      <c r="I208" s="228"/>
      <c r="J208" s="229">
        <f>ROUND(I208*H208,2)</f>
        <v>0</v>
      </c>
      <c r="K208" s="225" t="s">
        <v>397</v>
      </c>
      <c r="L208" s="42"/>
      <c r="M208" s="281" t="s">
        <v>1</v>
      </c>
      <c r="N208" s="282" t="s">
        <v>43</v>
      </c>
      <c r="O208" s="283"/>
      <c r="P208" s="284">
        <f>O208*H208</f>
        <v>0</v>
      </c>
      <c r="Q208" s="284">
        <v>0</v>
      </c>
      <c r="R208" s="284">
        <f>Q208*H208</f>
        <v>0</v>
      </c>
      <c r="S208" s="284">
        <v>0</v>
      </c>
      <c r="T208" s="285">
        <f>S208*H208</f>
        <v>0</v>
      </c>
      <c r="AR208" s="234" t="s">
        <v>384</v>
      </c>
      <c r="AT208" s="234" t="s">
        <v>133</v>
      </c>
      <c r="AU208" s="234" t="s">
        <v>88</v>
      </c>
      <c r="AY208" s="16" t="s">
        <v>131</v>
      </c>
      <c r="BE208" s="235">
        <f>IF(N208="základní",J208,0)</f>
        <v>0</v>
      </c>
      <c r="BF208" s="235">
        <f>IF(N208="snížená",J208,0)</f>
        <v>0</v>
      </c>
      <c r="BG208" s="235">
        <f>IF(N208="zákl. přenesená",J208,0)</f>
        <v>0</v>
      </c>
      <c r="BH208" s="235">
        <f>IF(N208="sníž. přenesená",J208,0)</f>
        <v>0</v>
      </c>
      <c r="BI208" s="235">
        <f>IF(N208="nulová",J208,0)</f>
        <v>0</v>
      </c>
      <c r="BJ208" s="16" t="s">
        <v>86</v>
      </c>
      <c r="BK208" s="235">
        <f>ROUND(I208*H208,2)</f>
        <v>0</v>
      </c>
      <c r="BL208" s="16" t="s">
        <v>384</v>
      </c>
      <c r="BM208" s="234" t="s">
        <v>458</v>
      </c>
    </row>
    <row r="209" s="1" customFormat="1" ht="6.96" customHeight="1">
      <c r="B209" s="60"/>
      <c r="C209" s="61"/>
      <c r="D209" s="61"/>
      <c r="E209" s="61"/>
      <c r="F209" s="61"/>
      <c r="G209" s="61"/>
      <c r="H209" s="61"/>
      <c r="I209" s="172"/>
      <c r="J209" s="61"/>
      <c r="K209" s="61"/>
      <c r="L209" s="42"/>
    </row>
  </sheetData>
  <sheetProtection sheet="1" autoFilter="0" formatColumns="0" formatRows="0" objects="1" scenarios="1" spinCount="100000" saltValue="xPf/S37/Tfv7w4U6uMr0DvPaqBhjLEwZIyeETb44cEOemi0CpcL3K5KKuwaQEnyqdzttet17aMW7kcv3e2NHsA==" hashValue="ZVRjhHcFiBCrV3VSKANE2VxEuKAlT7sek82GJkMfxsv2ENkNho6xZ1idSC0wKVadmjnjKDDtpuyXJEEbAWN3+A==" algorithmName="SHA-512" password="CC35"/>
  <autoFilter ref="C126:K208"/>
  <mergeCells count="9">
    <mergeCell ref="E7:H7"/>
    <mergeCell ref="E9:H9"/>
    <mergeCell ref="E18:H18"/>
    <mergeCell ref="E27:H27"/>
    <mergeCell ref="E85:H85"/>
    <mergeCell ref="E87:H87"/>
    <mergeCell ref="E117:H117"/>
    <mergeCell ref="E119:H11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50.83" customWidth="1"/>
    <col min="7" max="7" width="7" customWidth="1"/>
    <col min="8" max="8" width="11.5" customWidth="1"/>
    <col min="9" max="9" width="20.17" style="130" customWidth="1"/>
    <col min="10" max="10" width="20.17" customWidth="1"/>
    <col min="11" max="11" width="20.17" hidden="1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6" t="s">
        <v>94</v>
      </c>
    </row>
    <row r="3" ht="6.96" customHeight="1">
      <c r="B3" s="131"/>
      <c r="C3" s="132"/>
      <c r="D3" s="132"/>
      <c r="E3" s="132"/>
      <c r="F3" s="132"/>
      <c r="G3" s="132"/>
      <c r="H3" s="132"/>
      <c r="I3" s="133"/>
      <c r="J3" s="132"/>
      <c r="K3" s="132"/>
      <c r="L3" s="19"/>
      <c r="AT3" s="16" t="s">
        <v>88</v>
      </c>
    </row>
    <row r="4" ht="24.96" customHeight="1">
      <c r="B4" s="19"/>
      <c r="D4" s="134" t="s">
        <v>95</v>
      </c>
      <c r="L4" s="19"/>
      <c r="M4" s="135" t="s">
        <v>10</v>
      </c>
      <c r="AT4" s="16" t="s">
        <v>4</v>
      </c>
    </row>
    <row r="5" ht="6.96" customHeight="1">
      <c r="B5" s="19"/>
      <c r="L5" s="19"/>
    </row>
    <row r="6" ht="12" customHeight="1">
      <c r="B6" s="19"/>
      <c r="D6" s="136" t="s">
        <v>16</v>
      </c>
      <c r="L6" s="19"/>
    </row>
    <row r="7" ht="16.5" customHeight="1">
      <c r="B7" s="19"/>
      <c r="E7" s="137" t="str">
        <f>'Rekapitulace stavby'!K6</f>
        <v>Vsetínská Bečva, Karolinka - Velké Karlovice - oprava toku</v>
      </c>
      <c r="F7" s="136"/>
      <c r="G7" s="136"/>
      <c r="H7" s="136"/>
      <c r="L7" s="19"/>
    </row>
    <row r="8" s="1" customFormat="1" ht="12" customHeight="1">
      <c r="B8" s="42"/>
      <c r="D8" s="136" t="s">
        <v>96</v>
      </c>
      <c r="I8" s="138"/>
      <c r="L8" s="42"/>
    </row>
    <row r="9" s="1" customFormat="1" ht="36.96" customHeight="1">
      <c r="B9" s="42"/>
      <c r="E9" s="139" t="s">
        <v>459</v>
      </c>
      <c r="F9" s="1"/>
      <c r="G9" s="1"/>
      <c r="H9" s="1"/>
      <c r="I9" s="138"/>
      <c r="L9" s="42"/>
    </row>
    <row r="10" s="1" customFormat="1">
      <c r="B10" s="42"/>
      <c r="I10" s="138"/>
      <c r="L10" s="42"/>
    </row>
    <row r="11" s="1" customFormat="1" ht="12" customHeight="1">
      <c r="B11" s="42"/>
      <c r="D11" s="136" t="s">
        <v>18</v>
      </c>
      <c r="F11" s="140" t="s">
        <v>1</v>
      </c>
      <c r="I11" s="141" t="s">
        <v>19</v>
      </c>
      <c r="J11" s="140" t="s">
        <v>1</v>
      </c>
      <c r="L11" s="42"/>
    </row>
    <row r="12" s="1" customFormat="1" ht="12" customHeight="1">
      <c r="B12" s="42"/>
      <c r="D12" s="136" t="s">
        <v>20</v>
      </c>
      <c r="F12" s="140" t="s">
        <v>21</v>
      </c>
      <c r="I12" s="141" t="s">
        <v>22</v>
      </c>
      <c r="J12" s="142" t="str">
        <f>'Rekapitulace stavby'!AN8</f>
        <v>11. 3. 2020</v>
      </c>
      <c r="L12" s="42"/>
    </row>
    <row r="13" s="1" customFormat="1" ht="10.8" customHeight="1">
      <c r="B13" s="42"/>
      <c r="I13" s="138"/>
      <c r="L13" s="42"/>
    </row>
    <row r="14" s="1" customFormat="1" ht="12" customHeight="1">
      <c r="B14" s="42"/>
      <c r="D14" s="136" t="s">
        <v>24</v>
      </c>
      <c r="I14" s="141" t="s">
        <v>25</v>
      </c>
      <c r="J14" s="140" t="s">
        <v>26</v>
      </c>
      <c r="L14" s="42"/>
    </row>
    <row r="15" s="1" customFormat="1" ht="18" customHeight="1">
      <c r="B15" s="42"/>
      <c r="E15" s="140" t="s">
        <v>27</v>
      </c>
      <c r="I15" s="141" t="s">
        <v>28</v>
      </c>
      <c r="J15" s="140" t="s">
        <v>29</v>
      </c>
      <c r="L15" s="42"/>
    </row>
    <row r="16" s="1" customFormat="1" ht="6.96" customHeight="1">
      <c r="B16" s="42"/>
      <c r="I16" s="138"/>
      <c r="L16" s="42"/>
    </row>
    <row r="17" s="1" customFormat="1" ht="12" customHeight="1">
      <c r="B17" s="42"/>
      <c r="D17" s="136" t="s">
        <v>30</v>
      </c>
      <c r="I17" s="141" t="s">
        <v>25</v>
      </c>
      <c r="J17" s="32" t="str">
        <f>'Rekapitulace stavby'!AN13</f>
        <v>Vyplň údaj</v>
      </c>
      <c r="L17" s="42"/>
    </row>
    <row r="18" s="1" customFormat="1" ht="18" customHeight="1">
      <c r="B18" s="42"/>
      <c r="E18" s="32" t="str">
        <f>'Rekapitulace stavby'!E14</f>
        <v>Vyplň údaj</v>
      </c>
      <c r="F18" s="140"/>
      <c r="G18" s="140"/>
      <c r="H18" s="140"/>
      <c r="I18" s="141" t="s">
        <v>28</v>
      </c>
      <c r="J18" s="32" t="str">
        <f>'Rekapitulace stavby'!AN14</f>
        <v>Vyplň údaj</v>
      </c>
      <c r="L18" s="42"/>
    </row>
    <row r="19" s="1" customFormat="1" ht="6.96" customHeight="1">
      <c r="B19" s="42"/>
      <c r="I19" s="138"/>
      <c r="L19" s="42"/>
    </row>
    <row r="20" s="1" customFormat="1" ht="12" customHeight="1">
      <c r="B20" s="42"/>
      <c r="D20" s="136" t="s">
        <v>32</v>
      </c>
      <c r="I20" s="141" t="s">
        <v>25</v>
      </c>
      <c r="J20" s="140" t="s">
        <v>1</v>
      </c>
      <c r="L20" s="42"/>
    </row>
    <row r="21" s="1" customFormat="1" ht="18" customHeight="1">
      <c r="B21" s="42"/>
      <c r="E21" s="140" t="s">
        <v>33</v>
      </c>
      <c r="I21" s="141" t="s">
        <v>28</v>
      </c>
      <c r="J21" s="140" t="s">
        <v>1</v>
      </c>
      <c r="L21" s="42"/>
    </row>
    <row r="22" s="1" customFormat="1" ht="6.96" customHeight="1">
      <c r="B22" s="42"/>
      <c r="I22" s="138"/>
      <c r="L22" s="42"/>
    </row>
    <row r="23" s="1" customFormat="1" ht="12" customHeight="1">
      <c r="B23" s="42"/>
      <c r="D23" s="136" t="s">
        <v>35</v>
      </c>
      <c r="I23" s="141" t="s">
        <v>25</v>
      </c>
      <c r="J23" s="140" t="str">
        <f>IF('Rekapitulace stavby'!AN19="","",'Rekapitulace stavby'!AN19)</f>
        <v/>
      </c>
      <c r="L23" s="42"/>
    </row>
    <row r="24" s="1" customFormat="1" ht="18" customHeight="1">
      <c r="B24" s="42"/>
      <c r="E24" s="140" t="str">
        <f>IF('Rekapitulace stavby'!E20="","",'Rekapitulace stavby'!E20)</f>
        <v xml:space="preserve"> </v>
      </c>
      <c r="I24" s="141" t="s">
        <v>28</v>
      </c>
      <c r="J24" s="140" t="str">
        <f>IF('Rekapitulace stavby'!AN20="","",'Rekapitulace stavby'!AN20)</f>
        <v/>
      </c>
      <c r="L24" s="42"/>
    </row>
    <row r="25" s="1" customFormat="1" ht="6.96" customHeight="1">
      <c r="B25" s="42"/>
      <c r="I25" s="138"/>
      <c r="L25" s="42"/>
    </row>
    <row r="26" s="1" customFormat="1" ht="12" customHeight="1">
      <c r="B26" s="42"/>
      <c r="D26" s="136" t="s">
        <v>37</v>
      </c>
      <c r="I26" s="138"/>
      <c r="L26" s="42"/>
    </row>
    <row r="27" s="7" customFormat="1" ht="16.5" customHeight="1">
      <c r="B27" s="143"/>
      <c r="E27" s="144" t="s">
        <v>1</v>
      </c>
      <c r="F27" s="144"/>
      <c r="G27" s="144"/>
      <c r="H27" s="144"/>
      <c r="I27" s="145"/>
      <c r="L27" s="143"/>
    </row>
    <row r="28" s="1" customFormat="1" ht="6.96" customHeight="1">
      <c r="B28" s="42"/>
      <c r="I28" s="138"/>
      <c r="L28" s="42"/>
    </row>
    <row r="29" s="1" customFormat="1" ht="6.96" customHeight="1">
      <c r="B29" s="42"/>
      <c r="D29" s="77"/>
      <c r="E29" s="77"/>
      <c r="F29" s="77"/>
      <c r="G29" s="77"/>
      <c r="H29" s="77"/>
      <c r="I29" s="146"/>
      <c r="J29" s="77"/>
      <c r="K29" s="77"/>
      <c r="L29" s="42"/>
    </row>
    <row r="30" s="1" customFormat="1" ht="25.44" customHeight="1">
      <c r="B30" s="42"/>
      <c r="D30" s="147" t="s">
        <v>38</v>
      </c>
      <c r="I30" s="138"/>
      <c r="J30" s="148">
        <f>ROUND(J124, 2)</f>
        <v>0</v>
      </c>
      <c r="L30" s="42"/>
    </row>
    <row r="31" s="1" customFormat="1" ht="6.96" customHeight="1">
      <c r="B31" s="42"/>
      <c r="D31" s="77"/>
      <c r="E31" s="77"/>
      <c r="F31" s="77"/>
      <c r="G31" s="77"/>
      <c r="H31" s="77"/>
      <c r="I31" s="146"/>
      <c r="J31" s="77"/>
      <c r="K31" s="77"/>
      <c r="L31" s="42"/>
    </row>
    <row r="32" s="1" customFormat="1" ht="14.4" customHeight="1">
      <c r="B32" s="42"/>
      <c r="F32" s="149" t="s">
        <v>40</v>
      </c>
      <c r="I32" s="150" t="s">
        <v>39</v>
      </c>
      <c r="J32" s="149" t="s">
        <v>41</v>
      </c>
      <c r="L32" s="42"/>
    </row>
    <row r="33" s="1" customFormat="1" ht="14.4" customHeight="1">
      <c r="B33" s="42"/>
      <c r="D33" s="151" t="s">
        <v>42</v>
      </c>
      <c r="E33" s="136" t="s">
        <v>43</v>
      </c>
      <c r="F33" s="152">
        <f>ROUND((SUM(BE124:BE193)),  2)</f>
        <v>0</v>
      </c>
      <c r="I33" s="153">
        <v>0.20999999999999999</v>
      </c>
      <c r="J33" s="152">
        <f>ROUND(((SUM(BE124:BE193))*I33),  2)</f>
        <v>0</v>
      </c>
      <c r="L33" s="42"/>
    </row>
    <row r="34" s="1" customFormat="1" ht="14.4" customHeight="1">
      <c r="B34" s="42"/>
      <c r="E34" s="136" t="s">
        <v>44</v>
      </c>
      <c r="F34" s="152">
        <f>ROUND((SUM(BF124:BF193)),  2)</f>
        <v>0</v>
      </c>
      <c r="I34" s="153">
        <v>0.14999999999999999</v>
      </c>
      <c r="J34" s="152">
        <f>ROUND(((SUM(BF124:BF193))*I34),  2)</f>
        <v>0</v>
      </c>
      <c r="L34" s="42"/>
    </row>
    <row r="35" hidden="1" s="1" customFormat="1" ht="14.4" customHeight="1">
      <c r="B35" s="42"/>
      <c r="E35" s="136" t="s">
        <v>45</v>
      </c>
      <c r="F35" s="152">
        <f>ROUND((SUM(BG124:BG193)),  2)</f>
        <v>0</v>
      </c>
      <c r="I35" s="153">
        <v>0.20999999999999999</v>
      </c>
      <c r="J35" s="152">
        <f>0</f>
        <v>0</v>
      </c>
      <c r="L35" s="42"/>
    </row>
    <row r="36" hidden="1" s="1" customFormat="1" ht="14.4" customHeight="1">
      <c r="B36" s="42"/>
      <c r="E36" s="136" t="s">
        <v>46</v>
      </c>
      <c r="F36" s="152">
        <f>ROUND((SUM(BH124:BH193)),  2)</f>
        <v>0</v>
      </c>
      <c r="I36" s="153">
        <v>0.14999999999999999</v>
      </c>
      <c r="J36" s="152">
        <f>0</f>
        <v>0</v>
      </c>
      <c r="L36" s="42"/>
    </row>
    <row r="37" hidden="1" s="1" customFormat="1" ht="14.4" customHeight="1">
      <c r="B37" s="42"/>
      <c r="E37" s="136" t="s">
        <v>47</v>
      </c>
      <c r="F37" s="152">
        <f>ROUND((SUM(BI124:BI193)),  2)</f>
        <v>0</v>
      </c>
      <c r="I37" s="153">
        <v>0</v>
      </c>
      <c r="J37" s="152">
        <f>0</f>
        <v>0</v>
      </c>
      <c r="L37" s="42"/>
    </row>
    <row r="38" s="1" customFormat="1" ht="6.96" customHeight="1">
      <c r="B38" s="42"/>
      <c r="I38" s="138"/>
      <c r="L38" s="42"/>
    </row>
    <row r="39" s="1" customFormat="1" ht="25.44" customHeight="1">
      <c r="B39" s="42"/>
      <c r="C39" s="154"/>
      <c r="D39" s="155" t="s">
        <v>48</v>
      </c>
      <c r="E39" s="156"/>
      <c r="F39" s="156"/>
      <c r="G39" s="157" t="s">
        <v>49</v>
      </c>
      <c r="H39" s="158" t="s">
        <v>50</v>
      </c>
      <c r="I39" s="159"/>
      <c r="J39" s="160">
        <f>SUM(J30:J37)</f>
        <v>0</v>
      </c>
      <c r="K39" s="161"/>
      <c r="L39" s="42"/>
    </row>
    <row r="40" s="1" customFormat="1" ht="14.4" customHeight="1">
      <c r="B40" s="42"/>
      <c r="I40" s="138"/>
      <c r="L40" s="42"/>
    </row>
    <row r="41" ht="14.4" customHeight="1">
      <c r="B41" s="19"/>
      <c r="L41" s="19"/>
    </row>
    <row r="42" ht="14.4" customHeight="1">
      <c r="B42" s="19"/>
      <c r="L42" s="19"/>
    </row>
    <row r="43" ht="14.4" customHeight="1">
      <c r="B43" s="19"/>
      <c r="L43" s="19"/>
    </row>
    <row r="44" ht="14.4" customHeight="1">
      <c r="B44" s="19"/>
      <c r="L44" s="19"/>
    </row>
    <row r="45" ht="14.4" customHeight="1">
      <c r="B45" s="19"/>
      <c r="L45" s="19"/>
    </row>
    <row r="46" ht="14.4" customHeight="1">
      <c r="B46" s="19"/>
      <c r="L46" s="19"/>
    </row>
    <row r="47" ht="14.4" customHeight="1">
      <c r="B47" s="19"/>
      <c r="L47" s="19"/>
    </row>
    <row r="48" ht="14.4" customHeight="1">
      <c r="B48" s="19"/>
      <c r="L48" s="19"/>
    </row>
    <row r="49" ht="14.4" customHeight="1">
      <c r="B49" s="19"/>
      <c r="L49" s="19"/>
    </row>
    <row r="50" s="1" customFormat="1" ht="14.4" customHeight="1">
      <c r="B50" s="42"/>
      <c r="D50" s="162" t="s">
        <v>51</v>
      </c>
      <c r="E50" s="163"/>
      <c r="F50" s="163"/>
      <c r="G50" s="162" t="s">
        <v>52</v>
      </c>
      <c r="H50" s="163"/>
      <c r="I50" s="164"/>
      <c r="J50" s="163"/>
      <c r="K50" s="163"/>
      <c r="L50" s="4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1" customFormat="1">
      <c r="B61" s="42"/>
      <c r="D61" s="165" t="s">
        <v>53</v>
      </c>
      <c r="E61" s="166"/>
      <c r="F61" s="167" t="s">
        <v>54</v>
      </c>
      <c r="G61" s="165" t="s">
        <v>53</v>
      </c>
      <c r="H61" s="166"/>
      <c r="I61" s="168"/>
      <c r="J61" s="169" t="s">
        <v>54</v>
      </c>
      <c r="K61" s="166"/>
      <c r="L61" s="42"/>
    </row>
    <row r="62">
      <c r="B62" s="19"/>
      <c r="L62" s="19"/>
    </row>
    <row r="63">
      <c r="B63" s="19"/>
      <c r="L63" s="19"/>
    </row>
    <row r="64">
      <c r="B64" s="19"/>
      <c r="L64" s="19"/>
    </row>
    <row r="65" s="1" customFormat="1">
      <c r="B65" s="42"/>
      <c r="D65" s="162" t="s">
        <v>55</v>
      </c>
      <c r="E65" s="163"/>
      <c r="F65" s="163"/>
      <c r="G65" s="162" t="s">
        <v>56</v>
      </c>
      <c r="H65" s="163"/>
      <c r="I65" s="164"/>
      <c r="J65" s="163"/>
      <c r="K65" s="163"/>
      <c r="L65" s="42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1" customFormat="1">
      <c r="B76" s="42"/>
      <c r="D76" s="165" t="s">
        <v>53</v>
      </c>
      <c r="E76" s="166"/>
      <c r="F76" s="167" t="s">
        <v>54</v>
      </c>
      <c r="G76" s="165" t="s">
        <v>53</v>
      </c>
      <c r="H76" s="166"/>
      <c r="I76" s="168"/>
      <c r="J76" s="169" t="s">
        <v>54</v>
      </c>
      <c r="K76" s="166"/>
      <c r="L76" s="42"/>
    </row>
    <row r="77" s="1" customFormat="1" ht="14.4" customHeight="1">
      <c r="B77" s="170"/>
      <c r="C77" s="171"/>
      <c r="D77" s="171"/>
      <c r="E77" s="171"/>
      <c r="F77" s="171"/>
      <c r="G77" s="171"/>
      <c r="H77" s="171"/>
      <c r="I77" s="172"/>
      <c r="J77" s="171"/>
      <c r="K77" s="171"/>
      <c r="L77" s="42"/>
    </row>
    <row r="81" s="1" customFormat="1" ht="6.96" customHeight="1">
      <c r="B81" s="173"/>
      <c r="C81" s="174"/>
      <c r="D81" s="174"/>
      <c r="E81" s="174"/>
      <c r="F81" s="174"/>
      <c r="G81" s="174"/>
      <c r="H81" s="174"/>
      <c r="I81" s="175"/>
      <c r="J81" s="174"/>
      <c r="K81" s="174"/>
      <c r="L81" s="42"/>
    </row>
    <row r="82" s="1" customFormat="1" ht="24.96" customHeight="1">
      <c r="B82" s="37"/>
      <c r="C82" s="22" t="s">
        <v>98</v>
      </c>
      <c r="D82" s="38"/>
      <c r="E82" s="38"/>
      <c r="F82" s="38"/>
      <c r="G82" s="38"/>
      <c r="H82" s="38"/>
      <c r="I82" s="138"/>
      <c r="J82" s="38"/>
      <c r="K82" s="38"/>
      <c r="L82" s="42"/>
    </row>
    <row r="83" s="1" customFormat="1" ht="6.96" customHeight="1">
      <c r="B83" s="37"/>
      <c r="C83" s="38"/>
      <c r="D83" s="38"/>
      <c r="E83" s="38"/>
      <c r="F83" s="38"/>
      <c r="G83" s="38"/>
      <c r="H83" s="38"/>
      <c r="I83" s="138"/>
      <c r="J83" s="38"/>
      <c r="K83" s="38"/>
      <c r="L83" s="42"/>
    </row>
    <row r="84" s="1" customFormat="1" ht="12" customHeight="1">
      <c r="B84" s="37"/>
      <c r="C84" s="31" t="s">
        <v>16</v>
      </c>
      <c r="D84" s="38"/>
      <c r="E84" s="38"/>
      <c r="F84" s="38"/>
      <c r="G84" s="38"/>
      <c r="H84" s="38"/>
      <c r="I84" s="138"/>
      <c r="J84" s="38"/>
      <c r="K84" s="38"/>
      <c r="L84" s="42"/>
    </row>
    <row r="85" s="1" customFormat="1" ht="16.5" customHeight="1">
      <c r="B85" s="37"/>
      <c r="C85" s="38"/>
      <c r="D85" s="38"/>
      <c r="E85" s="176" t="str">
        <f>E7</f>
        <v>Vsetínská Bečva, Karolinka - Velké Karlovice - oprava toku</v>
      </c>
      <c r="F85" s="31"/>
      <c r="G85" s="31"/>
      <c r="H85" s="31"/>
      <c r="I85" s="138"/>
      <c r="J85" s="38"/>
      <c r="K85" s="38"/>
      <c r="L85" s="42"/>
    </row>
    <row r="86" s="1" customFormat="1" ht="12" customHeight="1">
      <c r="B86" s="37"/>
      <c r="C86" s="31" t="s">
        <v>96</v>
      </c>
      <c r="D86" s="38"/>
      <c r="E86" s="38"/>
      <c r="F86" s="38"/>
      <c r="G86" s="38"/>
      <c r="H86" s="38"/>
      <c r="I86" s="138"/>
      <c r="J86" s="38"/>
      <c r="K86" s="38"/>
      <c r="L86" s="42"/>
    </row>
    <row r="87" s="1" customFormat="1" ht="16.5" customHeight="1">
      <c r="B87" s="37"/>
      <c r="C87" s="38"/>
      <c r="D87" s="38"/>
      <c r="E87" s="70" t="str">
        <f>E9</f>
        <v>SO03 - Skluz v ř. km 51,312</v>
      </c>
      <c r="F87" s="38"/>
      <c r="G87" s="38"/>
      <c r="H87" s="38"/>
      <c r="I87" s="138"/>
      <c r="J87" s="38"/>
      <c r="K87" s="38"/>
      <c r="L87" s="42"/>
    </row>
    <row r="88" s="1" customFormat="1" ht="6.96" customHeight="1">
      <c r="B88" s="37"/>
      <c r="C88" s="38"/>
      <c r="D88" s="38"/>
      <c r="E88" s="38"/>
      <c r="F88" s="38"/>
      <c r="G88" s="38"/>
      <c r="H88" s="38"/>
      <c r="I88" s="138"/>
      <c r="J88" s="38"/>
      <c r="K88" s="38"/>
      <c r="L88" s="42"/>
    </row>
    <row r="89" s="1" customFormat="1" ht="12" customHeight="1">
      <c r="B89" s="37"/>
      <c r="C89" s="31" t="s">
        <v>20</v>
      </c>
      <c r="D89" s="38"/>
      <c r="E89" s="38"/>
      <c r="F89" s="26" t="str">
        <f>F12</f>
        <v>Zlínský kraj</v>
      </c>
      <c r="G89" s="38"/>
      <c r="H89" s="38"/>
      <c r="I89" s="141" t="s">
        <v>22</v>
      </c>
      <c r="J89" s="73" t="str">
        <f>IF(J12="","",J12)</f>
        <v>11. 3. 2020</v>
      </c>
      <c r="K89" s="38"/>
      <c r="L89" s="42"/>
    </row>
    <row r="90" s="1" customFormat="1" ht="6.96" customHeight="1">
      <c r="B90" s="37"/>
      <c r="C90" s="38"/>
      <c r="D90" s="38"/>
      <c r="E90" s="38"/>
      <c r="F90" s="38"/>
      <c r="G90" s="38"/>
      <c r="H90" s="38"/>
      <c r="I90" s="138"/>
      <c r="J90" s="38"/>
      <c r="K90" s="38"/>
      <c r="L90" s="42"/>
    </row>
    <row r="91" s="1" customFormat="1" ht="27.9" customHeight="1">
      <c r="B91" s="37"/>
      <c r="C91" s="31" t="s">
        <v>24</v>
      </c>
      <c r="D91" s="38"/>
      <c r="E91" s="38"/>
      <c r="F91" s="26" t="str">
        <f>E15</f>
        <v>Povodí Moravy, s.p.</v>
      </c>
      <c r="G91" s="38"/>
      <c r="H91" s="38"/>
      <c r="I91" s="141" t="s">
        <v>32</v>
      </c>
      <c r="J91" s="35" t="str">
        <f>E21</f>
        <v>PM, s.p. - Ing. Šefčíková</v>
      </c>
      <c r="K91" s="38"/>
      <c r="L91" s="42"/>
    </row>
    <row r="92" s="1" customFormat="1" ht="15.15" customHeight="1">
      <c r="B92" s="37"/>
      <c r="C92" s="31" t="s">
        <v>30</v>
      </c>
      <c r="D92" s="38"/>
      <c r="E92" s="38"/>
      <c r="F92" s="26" t="str">
        <f>IF(E18="","",E18)</f>
        <v>Vyplň údaj</v>
      </c>
      <c r="G92" s="38"/>
      <c r="H92" s="38"/>
      <c r="I92" s="141" t="s">
        <v>35</v>
      </c>
      <c r="J92" s="35" t="str">
        <f>E24</f>
        <v xml:space="preserve"> </v>
      </c>
      <c r="K92" s="38"/>
      <c r="L92" s="42"/>
    </row>
    <row r="93" s="1" customFormat="1" ht="10.32" customHeight="1">
      <c r="B93" s="37"/>
      <c r="C93" s="38"/>
      <c r="D93" s="38"/>
      <c r="E93" s="38"/>
      <c r="F93" s="38"/>
      <c r="G93" s="38"/>
      <c r="H93" s="38"/>
      <c r="I93" s="138"/>
      <c r="J93" s="38"/>
      <c r="K93" s="38"/>
      <c r="L93" s="42"/>
    </row>
    <row r="94" s="1" customFormat="1" ht="29.28" customHeight="1">
      <c r="B94" s="37"/>
      <c r="C94" s="177" t="s">
        <v>99</v>
      </c>
      <c r="D94" s="178"/>
      <c r="E94" s="178"/>
      <c r="F94" s="178"/>
      <c r="G94" s="178"/>
      <c r="H94" s="178"/>
      <c r="I94" s="179"/>
      <c r="J94" s="180" t="s">
        <v>100</v>
      </c>
      <c r="K94" s="178"/>
      <c r="L94" s="42"/>
    </row>
    <row r="95" s="1" customFormat="1" ht="10.32" customHeight="1">
      <c r="B95" s="37"/>
      <c r="C95" s="38"/>
      <c r="D95" s="38"/>
      <c r="E95" s="38"/>
      <c r="F95" s="38"/>
      <c r="G95" s="38"/>
      <c r="H95" s="38"/>
      <c r="I95" s="138"/>
      <c r="J95" s="38"/>
      <c r="K95" s="38"/>
      <c r="L95" s="42"/>
    </row>
    <row r="96" s="1" customFormat="1" ht="22.8" customHeight="1">
      <c r="B96" s="37"/>
      <c r="C96" s="181" t="s">
        <v>101</v>
      </c>
      <c r="D96" s="38"/>
      <c r="E96" s="38"/>
      <c r="F96" s="38"/>
      <c r="G96" s="38"/>
      <c r="H96" s="38"/>
      <c r="I96" s="138"/>
      <c r="J96" s="104">
        <f>J124</f>
        <v>0</v>
      </c>
      <c r="K96" s="38"/>
      <c r="L96" s="42"/>
      <c r="AU96" s="16" t="s">
        <v>102</v>
      </c>
    </row>
    <row r="97" s="8" customFormat="1" ht="24.96" customHeight="1">
      <c r="B97" s="182"/>
      <c r="C97" s="183"/>
      <c r="D97" s="184" t="s">
        <v>103</v>
      </c>
      <c r="E97" s="185"/>
      <c r="F97" s="185"/>
      <c r="G97" s="185"/>
      <c r="H97" s="185"/>
      <c r="I97" s="186"/>
      <c r="J97" s="187">
        <f>J125</f>
        <v>0</v>
      </c>
      <c r="K97" s="183"/>
      <c r="L97" s="188"/>
    </row>
    <row r="98" s="9" customFormat="1" ht="19.92" customHeight="1">
      <c r="B98" s="189"/>
      <c r="C98" s="190"/>
      <c r="D98" s="191" t="s">
        <v>104</v>
      </c>
      <c r="E98" s="192"/>
      <c r="F98" s="192"/>
      <c r="G98" s="192"/>
      <c r="H98" s="192"/>
      <c r="I98" s="193"/>
      <c r="J98" s="194">
        <f>J126</f>
        <v>0</v>
      </c>
      <c r="K98" s="190"/>
      <c r="L98" s="195"/>
    </row>
    <row r="99" s="9" customFormat="1" ht="19.92" customHeight="1">
      <c r="B99" s="189"/>
      <c r="C99" s="190"/>
      <c r="D99" s="191" t="s">
        <v>107</v>
      </c>
      <c r="E99" s="192"/>
      <c r="F99" s="192"/>
      <c r="G99" s="192"/>
      <c r="H99" s="192"/>
      <c r="I99" s="193"/>
      <c r="J99" s="194">
        <f>J157</f>
        <v>0</v>
      </c>
      <c r="K99" s="190"/>
      <c r="L99" s="195"/>
    </row>
    <row r="100" s="9" customFormat="1" ht="19.92" customHeight="1">
      <c r="B100" s="189"/>
      <c r="C100" s="190"/>
      <c r="D100" s="191" t="s">
        <v>111</v>
      </c>
      <c r="E100" s="192"/>
      <c r="F100" s="192"/>
      <c r="G100" s="192"/>
      <c r="H100" s="192"/>
      <c r="I100" s="193"/>
      <c r="J100" s="194">
        <f>J169</f>
        <v>0</v>
      </c>
      <c r="K100" s="190"/>
      <c r="L100" s="195"/>
    </row>
    <row r="101" s="8" customFormat="1" ht="24.96" customHeight="1">
      <c r="B101" s="182"/>
      <c r="C101" s="183"/>
      <c r="D101" s="184" t="s">
        <v>112</v>
      </c>
      <c r="E101" s="185"/>
      <c r="F101" s="185"/>
      <c r="G101" s="185"/>
      <c r="H101" s="185"/>
      <c r="I101" s="186"/>
      <c r="J101" s="187">
        <f>J171</f>
        <v>0</v>
      </c>
      <c r="K101" s="183"/>
      <c r="L101" s="188"/>
    </row>
    <row r="102" s="8" customFormat="1" ht="24.96" customHeight="1">
      <c r="B102" s="182"/>
      <c r="C102" s="183"/>
      <c r="D102" s="184" t="s">
        <v>113</v>
      </c>
      <c r="E102" s="185"/>
      <c r="F102" s="185"/>
      <c r="G102" s="185"/>
      <c r="H102" s="185"/>
      <c r="I102" s="186"/>
      <c r="J102" s="187">
        <f>J187</f>
        <v>0</v>
      </c>
      <c r="K102" s="183"/>
      <c r="L102" s="188"/>
    </row>
    <row r="103" s="9" customFormat="1" ht="19.92" customHeight="1">
      <c r="B103" s="189"/>
      <c r="C103" s="190"/>
      <c r="D103" s="191" t="s">
        <v>114</v>
      </c>
      <c r="E103" s="192"/>
      <c r="F103" s="192"/>
      <c r="G103" s="192"/>
      <c r="H103" s="192"/>
      <c r="I103" s="193"/>
      <c r="J103" s="194">
        <f>J188</f>
        <v>0</v>
      </c>
      <c r="K103" s="190"/>
      <c r="L103" s="195"/>
    </row>
    <row r="104" s="9" customFormat="1" ht="19.92" customHeight="1">
      <c r="B104" s="189"/>
      <c r="C104" s="190"/>
      <c r="D104" s="191" t="s">
        <v>115</v>
      </c>
      <c r="E104" s="192"/>
      <c r="F104" s="192"/>
      <c r="G104" s="192"/>
      <c r="H104" s="192"/>
      <c r="I104" s="193"/>
      <c r="J104" s="194">
        <f>J190</f>
        <v>0</v>
      </c>
      <c r="K104" s="190"/>
      <c r="L104" s="195"/>
    </row>
    <row r="105" s="1" customFormat="1" ht="21.84" customHeight="1">
      <c r="B105" s="37"/>
      <c r="C105" s="38"/>
      <c r="D105" s="38"/>
      <c r="E105" s="38"/>
      <c r="F105" s="38"/>
      <c r="G105" s="38"/>
      <c r="H105" s="38"/>
      <c r="I105" s="138"/>
      <c r="J105" s="38"/>
      <c r="K105" s="38"/>
      <c r="L105" s="42"/>
    </row>
    <row r="106" s="1" customFormat="1" ht="6.96" customHeight="1">
      <c r="B106" s="60"/>
      <c r="C106" s="61"/>
      <c r="D106" s="61"/>
      <c r="E106" s="61"/>
      <c r="F106" s="61"/>
      <c r="G106" s="61"/>
      <c r="H106" s="61"/>
      <c r="I106" s="172"/>
      <c r="J106" s="61"/>
      <c r="K106" s="61"/>
      <c r="L106" s="42"/>
    </row>
    <row r="110" s="1" customFormat="1" ht="6.96" customHeight="1">
      <c r="B110" s="62"/>
      <c r="C110" s="63"/>
      <c r="D110" s="63"/>
      <c r="E110" s="63"/>
      <c r="F110" s="63"/>
      <c r="G110" s="63"/>
      <c r="H110" s="63"/>
      <c r="I110" s="175"/>
      <c r="J110" s="63"/>
      <c r="K110" s="63"/>
      <c r="L110" s="42"/>
    </row>
    <row r="111" s="1" customFormat="1" ht="24.96" customHeight="1">
      <c r="B111" s="37"/>
      <c r="C111" s="22" t="s">
        <v>116</v>
      </c>
      <c r="D111" s="38"/>
      <c r="E111" s="38"/>
      <c r="F111" s="38"/>
      <c r="G111" s="38"/>
      <c r="H111" s="38"/>
      <c r="I111" s="138"/>
      <c r="J111" s="38"/>
      <c r="K111" s="38"/>
      <c r="L111" s="42"/>
    </row>
    <row r="112" s="1" customFormat="1" ht="6.96" customHeight="1">
      <c r="B112" s="37"/>
      <c r="C112" s="38"/>
      <c r="D112" s="38"/>
      <c r="E112" s="38"/>
      <c r="F112" s="38"/>
      <c r="G112" s="38"/>
      <c r="H112" s="38"/>
      <c r="I112" s="138"/>
      <c r="J112" s="38"/>
      <c r="K112" s="38"/>
      <c r="L112" s="42"/>
    </row>
    <row r="113" s="1" customFormat="1" ht="12" customHeight="1">
      <c r="B113" s="37"/>
      <c r="C113" s="31" t="s">
        <v>16</v>
      </c>
      <c r="D113" s="38"/>
      <c r="E113" s="38"/>
      <c r="F113" s="38"/>
      <c r="G113" s="38"/>
      <c r="H113" s="38"/>
      <c r="I113" s="138"/>
      <c r="J113" s="38"/>
      <c r="K113" s="38"/>
      <c r="L113" s="42"/>
    </row>
    <row r="114" s="1" customFormat="1" ht="16.5" customHeight="1">
      <c r="B114" s="37"/>
      <c r="C114" s="38"/>
      <c r="D114" s="38"/>
      <c r="E114" s="176" t="str">
        <f>E7</f>
        <v>Vsetínská Bečva, Karolinka - Velké Karlovice - oprava toku</v>
      </c>
      <c r="F114" s="31"/>
      <c r="G114" s="31"/>
      <c r="H114" s="31"/>
      <c r="I114" s="138"/>
      <c r="J114" s="38"/>
      <c r="K114" s="38"/>
      <c r="L114" s="42"/>
    </row>
    <row r="115" s="1" customFormat="1" ht="12" customHeight="1">
      <c r="B115" s="37"/>
      <c r="C115" s="31" t="s">
        <v>96</v>
      </c>
      <c r="D115" s="38"/>
      <c r="E115" s="38"/>
      <c r="F115" s="38"/>
      <c r="G115" s="38"/>
      <c r="H115" s="38"/>
      <c r="I115" s="138"/>
      <c r="J115" s="38"/>
      <c r="K115" s="38"/>
      <c r="L115" s="42"/>
    </row>
    <row r="116" s="1" customFormat="1" ht="16.5" customHeight="1">
      <c r="B116" s="37"/>
      <c r="C116" s="38"/>
      <c r="D116" s="38"/>
      <c r="E116" s="70" t="str">
        <f>E9</f>
        <v>SO03 - Skluz v ř. km 51,312</v>
      </c>
      <c r="F116" s="38"/>
      <c r="G116" s="38"/>
      <c r="H116" s="38"/>
      <c r="I116" s="138"/>
      <c r="J116" s="38"/>
      <c r="K116" s="38"/>
      <c r="L116" s="42"/>
    </row>
    <row r="117" s="1" customFormat="1" ht="6.96" customHeight="1">
      <c r="B117" s="37"/>
      <c r="C117" s="38"/>
      <c r="D117" s="38"/>
      <c r="E117" s="38"/>
      <c r="F117" s="38"/>
      <c r="G117" s="38"/>
      <c r="H117" s="38"/>
      <c r="I117" s="138"/>
      <c r="J117" s="38"/>
      <c r="K117" s="38"/>
      <c r="L117" s="42"/>
    </row>
    <row r="118" s="1" customFormat="1" ht="12" customHeight="1">
      <c r="B118" s="37"/>
      <c r="C118" s="31" t="s">
        <v>20</v>
      </c>
      <c r="D118" s="38"/>
      <c r="E118" s="38"/>
      <c r="F118" s="26" t="str">
        <f>F12</f>
        <v>Zlínský kraj</v>
      </c>
      <c r="G118" s="38"/>
      <c r="H118" s="38"/>
      <c r="I118" s="141" t="s">
        <v>22</v>
      </c>
      <c r="J118" s="73" t="str">
        <f>IF(J12="","",J12)</f>
        <v>11. 3. 2020</v>
      </c>
      <c r="K118" s="38"/>
      <c r="L118" s="42"/>
    </row>
    <row r="119" s="1" customFormat="1" ht="6.96" customHeight="1">
      <c r="B119" s="37"/>
      <c r="C119" s="38"/>
      <c r="D119" s="38"/>
      <c r="E119" s="38"/>
      <c r="F119" s="38"/>
      <c r="G119" s="38"/>
      <c r="H119" s="38"/>
      <c r="I119" s="138"/>
      <c r="J119" s="38"/>
      <c r="K119" s="38"/>
      <c r="L119" s="42"/>
    </row>
    <row r="120" s="1" customFormat="1" ht="27.9" customHeight="1">
      <c r="B120" s="37"/>
      <c r="C120" s="31" t="s">
        <v>24</v>
      </c>
      <c r="D120" s="38"/>
      <c r="E120" s="38"/>
      <c r="F120" s="26" t="str">
        <f>E15</f>
        <v>Povodí Moravy, s.p.</v>
      </c>
      <c r="G120" s="38"/>
      <c r="H120" s="38"/>
      <c r="I120" s="141" t="s">
        <v>32</v>
      </c>
      <c r="J120" s="35" t="str">
        <f>E21</f>
        <v>PM, s.p. - Ing. Šefčíková</v>
      </c>
      <c r="K120" s="38"/>
      <c r="L120" s="42"/>
    </row>
    <row r="121" s="1" customFormat="1" ht="15.15" customHeight="1">
      <c r="B121" s="37"/>
      <c r="C121" s="31" t="s">
        <v>30</v>
      </c>
      <c r="D121" s="38"/>
      <c r="E121" s="38"/>
      <c r="F121" s="26" t="str">
        <f>IF(E18="","",E18)</f>
        <v>Vyplň údaj</v>
      </c>
      <c r="G121" s="38"/>
      <c r="H121" s="38"/>
      <c r="I121" s="141" t="s">
        <v>35</v>
      </c>
      <c r="J121" s="35" t="str">
        <f>E24</f>
        <v xml:space="preserve"> </v>
      </c>
      <c r="K121" s="38"/>
      <c r="L121" s="42"/>
    </row>
    <row r="122" s="1" customFormat="1" ht="10.32" customHeight="1">
      <c r="B122" s="37"/>
      <c r="C122" s="38"/>
      <c r="D122" s="38"/>
      <c r="E122" s="38"/>
      <c r="F122" s="38"/>
      <c r="G122" s="38"/>
      <c r="H122" s="38"/>
      <c r="I122" s="138"/>
      <c r="J122" s="38"/>
      <c r="K122" s="38"/>
      <c r="L122" s="42"/>
    </row>
    <row r="123" s="10" customFormat="1" ht="29.28" customHeight="1">
      <c r="B123" s="196"/>
      <c r="C123" s="197" t="s">
        <v>117</v>
      </c>
      <c r="D123" s="198" t="s">
        <v>63</v>
      </c>
      <c r="E123" s="198" t="s">
        <v>59</v>
      </c>
      <c r="F123" s="198" t="s">
        <v>60</v>
      </c>
      <c r="G123" s="198" t="s">
        <v>118</v>
      </c>
      <c r="H123" s="198" t="s">
        <v>119</v>
      </c>
      <c r="I123" s="199" t="s">
        <v>120</v>
      </c>
      <c r="J123" s="200" t="s">
        <v>100</v>
      </c>
      <c r="K123" s="201" t="s">
        <v>121</v>
      </c>
      <c r="L123" s="202"/>
      <c r="M123" s="94" t="s">
        <v>1</v>
      </c>
      <c r="N123" s="95" t="s">
        <v>42</v>
      </c>
      <c r="O123" s="95" t="s">
        <v>122</v>
      </c>
      <c r="P123" s="95" t="s">
        <v>123</v>
      </c>
      <c r="Q123" s="95" t="s">
        <v>124</v>
      </c>
      <c r="R123" s="95" t="s">
        <v>125</v>
      </c>
      <c r="S123" s="95" t="s">
        <v>126</v>
      </c>
      <c r="T123" s="96" t="s">
        <v>127</v>
      </c>
    </row>
    <row r="124" s="1" customFormat="1" ht="22.8" customHeight="1">
      <c r="B124" s="37"/>
      <c r="C124" s="101" t="s">
        <v>128</v>
      </c>
      <c r="D124" s="38"/>
      <c r="E124" s="38"/>
      <c r="F124" s="38"/>
      <c r="G124" s="38"/>
      <c r="H124" s="38"/>
      <c r="I124" s="138"/>
      <c r="J124" s="203">
        <f>BK124</f>
        <v>0</v>
      </c>
      <c r="K124" s="38"/>
      <c r="L124" s="42"/>
      <c r="M124" s="97"/>
      <c r="N124" s="98"/>
      <c r="O124" s="98"/>
      <c r="P124" s="204">
        <f>P125+P171+P187</f>
        <v>0</v>
      </c>
      <c r="Q124" s="98"/>
      <c r="R124" s="204">
        <f>R125+R171+R187</f>
        <v>577.07827680000003</v>
      </c>
      <c r="S124" s="98"/>
      <c r="T124" s="205">
        <f>T125+T171+T187</f>
        <v>0</v>
      </c>
      <c r="AT124" s="16" t="s">
        <v>77</v>
      </c>
      <c r="AU124" s="16" t="s">
        <v>102</v>
      </c>
      <c r="BK124" s="206">
        <f>BK125+BK171+BK187</f>
        <v>0</v>
      </c>
    </row>
    <row r="125" s="11" customFormat="1" ht="25.92" customHeight="1">
      <c r="B125" s="207"/>
      <c r="C125" s="208"/>
      <c r="D125" s="209" t="s">
        <v>77</v>
      </c>
      <c r="E125" s="210" t="s">
        <v>129</v>
      </c>
      <c r="F125" s="210" t="s">
        <v>130</v>
      </c>
      <c r="G125" s="208"/>
      <c r="H125" s="208"/>
      <c r="I125" s="211"/>
      <c r="J125" s="212">
        <f>BK125</f>
        <v>0</v>
      </c>
      <c r="K125" s="208"/>
      <c r="L125" s="213"/>
      <c r="M125" s="214"/>
      <c r="N125" s="215"/>
      <c r="O125" s="215"/>
      <c r="P125" s="216">
        <f>P126+P157+P169</f>
        <v>0</v>
      </c>
      <c r="Q125" s="215"/>
      <c r="R125" s="216">
        <f>R126+R157+R169</f>
        <v>577.07827680000003</v>
      </c>
      <c r="S125" s="215"/>
      <c r="T125" s="217">
        <f>T126+T157+T169</f>
        <v>0</v>
      </c>
      <c r="AR125" s="218" t="s">
        <v>86</v>
      </c>
      <c r="AT125" s="219" t="s">
        <v>77</v>
      </c>
      <c r="AU125" s="219" t="s">
        <v>78</v>
      </c>
      <c r="AY125" s="218" t="s">
        <v>131</v>
      </c>
      <c r="BK125" s="220">
        <f>BK126+BK157+BK169</f>
        <v>0</v>
      </c>
    </row>
    <row r="126" s="11" customFormat="1" ht="22.8" customHeight="1">
      <c r="B126" s="207"/>
      <c r="C126" s="208"/>
      <c r="D126" s="209" t="s">
        <v>77</v>
      </c>
      <c r="E126" s="221" t="s">
        <v>86</v>
      </c>
      <c r="F126" s="221" t="s">
        <v>132</v>
      </c>
      <c r="G126" s="208"/>
      <c r="H126" s="208"/>
      <c r="I126" s="211"/>
      <c r="J126" s="222">
        <f>BK126</f>
        <v>0</v>
      </c>
      <c r="K126" s="208"/>
      <c r="L126" s="213"/>
      <c r="M126" s="214"/>
      <c r="N126" s="215"/>
      <c r="O126" s="215"/>
      <c r="P126" s="216">
        <f>SUM(P127:P156)</f>
        <v>0</v>
      </c>
      <c r="Q126" s="215"/>
      <c r="R126" s="216">
        <f>SUM(R127:R156)</f>
        <v>0.013560000000000001</v>
      </c>
      <c r="S126" s="215"/>
      <c r="T126" s="217">
        <f>SUM(T127:T156)</f>
        <v>0</v>
      </c>
      <c r="AR126" s="218" t="s">
        <v>86</v>
      </c>
      <c r="AT126" s="219" t="s">
        <v>77</v>
      </c>
      <c r="AU126" s="219" t="s">
        <v>86</v>
      </c>
      <c r="AY126" s="218" t="s">
        <v>131</v>
      </c>
      <c r="BK126" s="220">
        <f>SUM(BK127:BK156)</f>
        <v>0</v>
      </c>
    </row>
    <row r="127" s="1" customFormat="1" ht="36" customHeight="1">
      <c r="B127" s="37"/>
      <c r="C127" s="223" t="s">
        <v>86</v>
      </c>
      <c r="D127" s="223" t="s">
        <v>133</v>
      </c>
      <c r="E127" s="224" t="s">
        <v>144</v>
      </c>
      <c r="F127" s="225" t="s">
        <v>145</v>
      </c>
      <c r="G127" s="226" t="s">
        <v>136</v>
      </c>
      <c r="H127" s="227">
        <v>70</v>
      </c>
      <c r="I127" s="228"/>
      <c r="J127" s="229">
        <f>ROUND(I127*H127,2)</f>
        <v>0</v>
      </c>
      <c r="K127" s="225" t="s">
        <v>137</v>
      </c>
      <c r="L127" s="42"/>
      <c r="M127" s="230" t="s">
        <v>1</v>
      </c>
      <c r="N127" s="231" t="s">
        <v>43</v>
      </c>
      <c r="O127" s="85"/>
      <c r="P127" s="232">
        <f>O127*H127</f>
        <v>0</v>
      </c>
      <c r="Q127" s="232">
        <v>0</v>
      </c>
      <c r="R127" s="232">
        <f>Q127*H127</f>
        <v>0</v>
      </c>
      <c r="S127" s="232">
        <v>0</v>
      </c>
      <c r="T127" s="233">
        <f>S127*H127</f>
        <v>0</v>
      </c>
      <c r="AR127" s="234" t="s">
        <v>138</v>
      </c>
      <c r="AT127" s="234" t="s">
        <v>133</v>
      </c>
      <c r="AU127" s="234" t="s">
        <v>88</v>
      </c>
      <c r="AY127" s="16" t="s">
        <v>131</v>
      </c>
      <c r="BE127" s="235">
        <f>IF(N127="základní",J127,0)</f>
        <v>0</v>
      </c>
      <c r="BF127" s="235">
        <f>IF(N127="snížená",J127,0)</f>
        <v>0</v>
      </c>
      <c r="BG127" s="235">
        <f>IF(N127="zákl. přenesená",J127,0)</f>
        <v>0</v>
      </c>
      <c r="BH127" s="235">
        <f>IF(N127="sníž. přenesená",J127,0)</f>
        <v>0</v>
      </c>
      <c r="BI127" s="235">
        <f>IF(N127="nulová",J127,0)</f>
        <v>0</v>
      </c>
      <c r="BJ127" s="16" t="s">
        <v>86</v>
      </c>
      <c r="BK127" s="235">
        <f>ROUND(I127*H127,2)</f>
        <v>0</v>
      </c>
      <c r="BL127" s="16" t="s">
        <v>138</v>
      </c>
      <c r="BM127" s="234" t="s">
        <v>460</v>
      </c>
    </row>
    <row r="128" s="12" customFormat="1">
      <c r="B128" s="239"/>
      <c r="C128" s="240"/>
      <c r="D128" s="236" t="s">
        <v>142</v>
      </c>
      <c r="E128" s="241" t="s">
        <v>1</v>
      </c>
      <c r="F128" s="242" t="s">
        <v>461</v>
      </c>
      <c r="G128" s="240"/>
      <c r="H128" s="243">
        <v>70</v>
      </c>
      <c r="I128" s="244"/>
      <c r="J128" s="240"/>
      <c r="K128" s="240"/>
      <c r="L128" s="245"/>
      <c r="M128" s="246"/>
      <c r="N128" s="247"/>
      <c r="O128" s="247"/>
      <c r="P128" s="247"/>
      <c r="Q128" s="247"/>
      <c r="R128" s="247"/>
      <c r="S128" s="247"/>
      <c r="T128" s="248"/>
      <c r="AT128" s="249" t="s">
        <v>142</v>
      </c>
      <c r="AU128" s="249" t="s">
        <v>88</v>
      </c>
      <c r="AV128" s="12" t="s">
        <v>88</v>
      </c>
      <c r="AW128" s="12" t="s">
        <v>34</v>
      </c>
      <c r="AX128" s="12" t="s">
        <v>86</v>
      </c>
      <c r="AY128" s="249" t="s">
        <v>131</v>
      </c>
    </row>
    <row r="129" s="1" customFormat="1" ht="24" customHeight="1">
      <c r="B129" s="37"/>
      <c r="C129" s="223" t="s">
        <v>88</v>
      </c>
      <c r="D129" s="223" t="s">
        <v>133</v>
      </c>
      <c r="E129" s="224" t="s">
        <v>148</v>
      </c>
      <c r="F129" s="225" t="s">
        <v>149</v>
      </c>
      <c r="G129" s="226" t="s">
        <v>136</v>
      </c>
      <c r="H129" s="227">
        <v>70</v>
      </c>
      <c r="I129" s="228"/>
      <c r="J129" s="229">
        <f>ROUND(I129*H129,2)</f>
        <v>0</v>
      </c>
      <c r="K129" s="225" t="s">
        <v>137</v>
      </c>
      <c r="L129" s="42"/>
      <c r="M129" s="230" t="s">
        <v>1</v>
      </c>
      <c r="N129" s="231" t="s">
        <v>43</v>
      </c>
      <c r="O129" s="85"/>
      <c r="P129" s="232">
        <f>O129*H129</f>
        <v>0</v>
      </c>
      <c r="Q129" s="232">
        <v>0.00018000000000000001</v>
      </c>
      <c r="R129" s="232">
        <f>Q129*H129</f>
        <v>0.0126</v>
      </c>
      <c r="S129" s="232">
        <v>0</v>
      </c>
      <c r="T129" s="233">
        <f>S129*H129</f>
        <v>0</v>
      </c>
      <c r="AR129" s="234" t="s">
        <v>138</v>
      </c>
      <c r="AT129" s="234" t="s">
        <v>133</v>
      </c>
      <c r="AU129" s="234" t="s">
        <v>88</v>
      </c>
      <c r="AY129" s="16" t="s">
        <v>131</v>
      </c>
      <c r="BE129" s="235">
        <f>IF(N129="základní",J129,0)</f>
        <v>0</v>
      </c>
      <c r="BF129" s="235">
        <f>IF(N129="snížená",J129,0)</f>
        <v>0</v>
      </c>
      <c r="BG129" s="235">
        <f>IF(N129="zákl. přenesená",J129,0)</f>
        <v>0</v>
      </c>
      <c r="BH129" s="235">
        <f>IF(N129="sníž. přenesená",J129,0)</f>
        <v>0</v>
      </c>
      <c r="BI129" s="235">
        <f>IF(N129="nulová",J129,0)</f>
        <v>0</v>
      </c>
      <c r="BJ129" s="16" t="s">
        <v>86</v>
      </c>
      <c r="BK129" s="235">
        <f>ROUND(I129*H129,2)</f>
        <v>0</v>
      </c>
      <c r="BL129" s="16" t="s">
        <v>138</v>
      </c>
      <c r="BM129" s="234" t="s">
        <v>462</v>
      </c>
    </row>
    <row r="130" s="1" customFormat="1" ht="36" customHeight="1">
      <c r="B130" s="37"/>
      <c r="C130" s="223" t="s">
        <v>147</v>
      </c>
      <c r="D130" s="223" t="s">
        <v>133</v>
      </c>
      <c r="E130" s="224" t="s">
        <v>151</v>
      </c>
      <c r="F130" s="225" t="s">
        <v>152</v>
      </c>
      <c r="G130" s="226" t="s">
        <v>153</v>
      </c>
      <c r="H130" s="227">
        <v>3</v>
      </c>
      <c r="I130" s="228"/>
      <c r="J130" s="229">
        <f>ROUND(I130*H130,2)</f>
        <v>0</v>
      </c>
      <c r="K130" s="225" t="s">
        <v>137</v>
      </c>
      <c r="L130" s="42"/>
      <c r="M130" s="230" t="s">
        <v>1</v>
      </c>
      <c r="N130" s="231" t="s">
        <v>43</v>
      </c>
      <c r="O130" s="85"/>
      <c r="P130" s="232">
        <f>O130*H130</f>
        <v>0</v>
      </c>
      <c r="Q130" s="232">
        <v>0.00018000000000000001</v>
      </c>
      <c r="R130" s="232">
        <f>Q130*H130</f>
        <v>0.00054000000000000001</v>
      </c>
      <c r="S130" s="232">
        <v>0</v>
      </c>
      <c r="T130" s="233">
        <f>S130*H130</f>
        <v>0</v>
      </c>
      <c r="AR130" s="234" t="s">
        <v>138</v>
      </c>
      <c r="AT130" s="234" t="s">
        <v>133</v>
      </c>
      <c r="AU130" s="234" t="s">
        <v>88</v>
      </c>
      <c r="AY130" s="16" t="s">
        <v>131</v>
      </c>
      <c r="BE130" s="235">
        <f>IF(N130="základní",J130,0)</f>
        <v>0</v>
      </c>
      <c r="BF130" s="235">
        <f>IF(N130="snížená",J130,0)</f>
        <v>0</v>
      </c>
      <c r="BG130" s="235">
        <f>IF(N130="zákl. přenesená",J130,0)</f>
        <v>0</v>
      </c>
      <c r="BH130" s="235">
        <f>IF(N130="sníž. přenesená",J130,0)</f>
        <v>0</v>
      </c>
      <c r="BI130" s="235">
        <f>IF(N130="nulová",J130,0)</f>
        <v>0</v>
      </c>
      <c r="BJ130" s="16" t="s">
        <v>86</v>
      </c>
      <c r="BK130" s="235">
        <f>ROUND(I130*H130,2)</f>
        <v>0</v>
      </c>
      <c r="BL130" s="16" t="s">
        <v>138</v>
      </c>
      <c r="BM130" s="234" t="s">
        <v>463</v>
      </c>
    </row>
    <row r="131" s="1" customFormat="1" ht="16.5" customHeight="1">
      <c r="B131" s="37"/>
      <c r="C131" s="223" t="s">
        <v>138</v>
      </c>
      <c r="D131" s="223" t="s">
        <v>133</v>
      </c>
      <c r="E131" s="224" t="s">
        <v>160</v>
      </c>
      <c r="F131" s="225" t="s">
        <v>161</v>
      </c>
      <c r="G131" s="226" t="s">
        <v>153</v>
      </c>
      <c r="H131" s="227">
        <v>3</v>
      </c>
      <c r="I131" s="228"/>
      <c r="J131" s="229">
        <f>ROUND(I131*H131,2)</f>
        <v>0</v>
      </c>
      <c r="K131" s="225" t="s">
        <v>162</v>
      </c>
      <c r="L131" s="42"/>
      <c r="M131" s="230" t="s">
        <v>1</v>
      </c>
      <c r="N131" s="231" t="s">
        <v>43</v>
      </c>
      <c r="O131" s="85"/>
      <c r="P131" s="232">
        <f>O131*H131</f>
        <v>0</v>
      </c>
      <c r="Q131" s="232">
        <v>0</v>
      </c>
      <c r="R131" s="232">
        <f>Q131*H131</f>
        <v>0</v>
      </c>
      <c r="S131" s="232">
        <v>0</v>
      </c>
      <c r="T131" s="233">
        <f>S131*H131</f>
        <v>0</v>
      </c>
      <c r="AR131" s="234" t="s">
        <v>138</v>
      </c>
      <c r="AT131" s="234" t="s">
        <v>133</v>
      </c>
      <c r="AU131" s="234" t="s">
        <v>88</v>
      </c>
      <c r="AY131" s="16" t="s">
        <v>131</v>
      </c>
      <c r="BE131" s="235">
        <f>IF(N131="základní",J131,0)</f>
        <v>0</v>
      </c>
      <c r="BF131" s="235">
        <f>IF(N131="snížená",J131,0)</f>
        <v>0</v>
      </c>
      <c r="BG131" s="235">
        <f>IF(N131="zákl. přenesená",J131,0)</f>
        <v>0</v>
      </c>
      <c r="BH131" s="235">
        <f>IF(N131="sníž. přenesená",J131,0)</f>
        <v>0</v>
      </c>
      <c r="BI131" s="235">
        <f>IF(N131="nulová",J131,0)</f>
        <v>0</v>
      </c>
      <c r="BJ131" s="16" t="s">
        <v>86</v>
      </c>
      <c r="BK131" s="235">
        <f>ROUND(I131*H131,2)</f>
        <v>0</v>
      </c>
      <c r="BL131" s="16" t="s">
        <v>138</v>
      </c>
      <c r="BM131" s="234" t="s">
        <v>464</v>
      </c>
    </row>
    <row r="132" s="1" customFormat="1">
      <c r="B132" s="37"/>
      <c r="C132" s="38"/>
      <c r="D132" s="236" t="s">
        <v>140</v>
      </c>
      <c r="E132" s="38"/>
      <c r="F132" s="237" t="s">
        <v>402</v>
      </c>
      <c r="G132" s="38"/>
      <c r="H132" s="38"/>
      <c r="I132" s="138"/>
      <c r="J132" s="38"/>
      <c r="K132" s="38"/>
      <c r="L132" s="42"/>
      <c r="M132" s="238"/>
      <c r="N132" s="85"/>
      <c r="O132" s="85"/>
      <c r="P132" s="85"/>
      <c r="Q132" s="85"/>
      <c r="R132" s="85"/>
      <c r="S132" s="85"/>
      <c r="T132" s="86"/>
      <c r="AT132" s="16" t="s">
        <v>140</v>
      </c>
      <c r="AU132" s="16" t="s">
        <v>88</v>
      </c>
    </row>
    <row r="133" s="12" customFormat="1">
      <c r="B133" s="239"/>
      <c r="C133" s="240"/>
      <c r="D133" s="236" t="s">
        <v>142</v>
      </c>
      <c r="E133" s="241" t="s">
        <v>1</v>
      </c>
      <c r="F133" s="242" t="s">
        <v>465</v>
      </c>
      <c r="G133" s="240"/>
      <c r="H133" s="243">
        <v>3</v>
      </c>
      <c r="I133" s="244"/>
      <c r="J133" s="240"/>
      <c r="K133" s="240"/>
      <c r="L133" s="245"/>
      <c r="M133" s="246"/>
      <c r="N133" s="247"/>
      <c r="O133" s="247"/>
      <c r="P133" s="247"/>
      <c r="Q133" s="247"/>
      <c r="R133" s="247"/>
      <c r="S133" s="247"/>
      <c r="T133" s="248"/>
      <c r="AT133" s="249" t="s">
        <v>142</v>
      </c>
      <c r="AU133" s="249" t="s">
        <v>88</v>
      </c>
      <c r="AV133" s="12" t="s">
        <v>88</v>
      </c>
      <c r="AW133" s="12" t="s">
        <v>34</v>
      </c>
      <c r="AX133" s="12" t="s">
        <v>86</v>
      </c>
      <c r="AY133" s="249" t="s">
        <v>131</v>
      </c>
    </row>
    <row r="134" s="1" customFormat="1" ht="16.5" customHeight="1">
      <c r="B134" s="37"/>
      <c r="C134" s="223" t="s">
        <v>155</v>
      </c>
      <c r="D134" s="223" t="s">
        <v>133</v>
      </c>
      <c r="E134" s="224" t="s">
        <v>171</v>
      </c>
      <c r="F134" s="225" t="s">
        <v>172</v>
      </c>
      <c r="G134" s="226" t="s">
        <v>153</v>
      </c>
      <c r="H134" s="227">
        <v>3</v>
      </c>
      <c r="I134" s="228"/>
      <c r="J134" s="229">
        <f>ROUND(I134*H134,2)</f>
        <v>0</v>
      </c>
      <c r="K134" s="225" t="s">
        <v>162</v>
      </c>
      <c r="L134" s="42"/>
      <c r="M134" s="230" t="s">
        <v>1</v>
      </c>
      <c r="N134" s="231" t="s">
        <v>43</v>
      </c>
      <c r="O134" s="85"/>
      <c r="P134" s="232">
        <f>O134*H134</f>
        <v>0</v>
      </c>
      <c r="Q134" s="232">
        <v>8.0000000000000007E-05</v>
      </c>
      <c r="R134" s="232">
        <f>Q134*H134</f>
        <v>0.00024000000000000003</v>
      </c>
      <c r="S134" s="232">
        <v>0</v>
      </c>
      <c r="T134" s="233">
        <f>S134*H134</f>
        <v>0</v>
      </c>
      <c r="AR134" s="234" t="s">
        <v>138</v>
      </c>
      <c r="AT134" s="234" t="s">
        <v>133</v>
      </c>
      <c r="AU134" s="234" t="s">
        <v>88</v>
      </c>
      <c r="AY134" s="16" t="s">
        <v>131</v>
      </c>
      <c r="BE134" s="235">
        <f>IF(N134="základní",J134,0)</f>
        <v>0</v>
      </c>
      <c r="BF134" s="235">
        <f>IF(N134="snížená",J134,0)</f>
        <v>0</v>
      </c>
      <c r="BG134" s="235">
        <f>IF(N134="zákl. přenesená",J134,0)</f>
        <v>0</v>
      </c>
      <c r="BH134" s="235">
        <f>IF(N134="sníž. přenesená",J134,0)</f>
        <v>0</v>
      </c>
      <c r="BI134" s="235">
        <f>IF(N134="nulová",J134,0)</f>
        <v>0</v>
      </c>
      <c r="BJ134" s="16" t="s">
        <v>86</v>
      </c>
      <c r="BK134" s="235">
        <f>ROUND(I134*H134,2)</f>
        <v>0</v>
      </c>
      <c r="BL134" s="16" t="s">
        <v>138</v>
      </c>
      <c r="BM134" s="234" t="s">
        <v>466</v>
      </c>
    </row>
    <row r="135" s="1" customFormat="1" ht="36" customHeight="1">
      <c r="B135" s="37"/>
      <c r="C135" s="223" t="s">
        <v>159</v>
      </c>
      <c r="D135" s="223" t="s">
        <v>133</v>
      </c>
      <c r="E135" s="224" t="s">
        <v>175</v>
      </c>
      <c r="F135" s="225" t="s">
        <v>176</v>
      </c>
      <c r="G135" s="226" t="s">
        <v>153</v>
      </c>
      <c r="H135" s="227">
        <v>2</v>
      </c>
      <c r="I135" s="228"/>
      <c r="J135" s="229">
        <f>ROUND(I135*H135,2)</f>
        <v>0</v>
      </c>
      <c r="K135" s="225" t="s">
        <v>137</v>
      </c>
      <c r="L135" s="42"/>
      <c r="M135" s="230" t="s">
        <v>1</v>
      </c>
      <c r="N135" s="231" t="s">
        <v>43</v>
      </c>
      <c r="O135" s="85"/>
      <c r="P135" s="232">
        <f>O135*H135</f>
        <v>0</v>
      </c>
      <c r="Q135" s="232">
        <v>9.0000000000000006E-05</v>
      </c>
      <c r="R135" s="232">
        <f>Q135*H135</f>
        <v>0.00018000000000000001</v>
      </c>
      <c r="S135" s="232">
        <v>0</v>
      </c>
      <c r="T135" s="233">
        <f>S135*H135</f>
        <v>0</v>
      </c>
      <c r="AR135" s="234" t="s">
        <v>138</v>
      </c>
      <c r="AT135" s="234" t="s">
        <v>133</v>
      </c>
      <c r="AU135" s="234" t="s">
        <v>88</v>
      </c>
      <c r="AY135" s="16" t="s">
        <v>131</v>
      </c>
      <c r="BE135" s="235">
        <f>IF(N135="základní",J135,0)</f>
        <v>0</v>
      </c>
      <c r="BF135" s="235">
        <f>IF(N135="snížená",J135,0)</f>
        <v>0</v>
      </c>
      <c r="BG135" s="235">
        <f>IF(N135="zákl. přenesená",J135,0)</f>
        <v>0</v>
      </c>
      <c r="BH135" s="235">
        <f>IF(N135="sníž. přenesená",J135,0)</f>
        <v>0</v>
      </c>
      <c r="BI135" s="235">
        <f>IF(N135="nulová",J135,0)</f>
        <v>0</v>
      </c>
      <c r="BJ135" s="16" t="s">
        <v>86</v>
      </c>
      <c r="BK135" s="235">
        <f>ROUND(I135*H135,2)</f>
        <v>0</v>
      </c>
      <c r="BL135" s="16" t="s">
        <v>138</v>
      </c>
      <c r="BM135" s="234" t="s">
        <v>467</v>
      </c>
    </row>
    <row r="136" s="12" customFormat="1">
      <c r="B136" s="239"/>
      <c r="C136" s="240"/>
      <c r="D136" s="236" t="s">
        <v>142</v>
      </c>
      <c r="E136" s="241" t="s">
        <v>1</v>
      </c>
      <c r="F136" s="242" t="s">
        <v>468</v>
      </c>
      <c r="G136" s="240"/>
      <c r="H136" s="243">
        <v>2</v>
      </c>
      <c r="I136" s="244"/>
      <c r="J136" s="240"/>
      <c r="K136" s="240"/>
      <c r="L136" s="245"/>
      <c r="M136" s="246"/>
      <c r="N136" s="247"/>
      <c r="O136" s="247"/>
      <c r="P136" s="247"/>
      <c r="Q136" s="247"/>
      <c r="R136" s="247"/>
      <c r="S136" s="247"/>
      <c r="T136" s="248"/>
      <c r="AT136" s="249" t="s">
        <v>142</v>
      </c>
      <c r="AU136" s="249" t="s">
        <v>88</v>
      </c>
      <c r="AV136" s="12" t="s">
        <v>88</v>
      </c>
      <c r="AW136" s="12" t="s">
        <v>34</v>
      </c>
      <c r="AX136" s="12" t="s">
        <v>86</v>
      </c>
      <c r="AY136" s="249" t="s">
        <v>131</v>
      </c>
    </row>
    <row r="137" s="1" customFormat="1" ht="16.5" customHeight="1">
      <c r="B137" s="37"/>
      <c r="C137" s="223" t="s">
        <v>165</v>
      </c>
      <c r="D137" s="223" t="s">
        <v>133</v>
      </c>
      <c r="E137" s="224" t="s">
        <v>179</v>
      </c>
      <c r="F137" s="225" t="s">
        <v>180</v>
      </c>
      <c r="G137" s="226" t="s">
        <v>181</v>
      </c>
      <c r="H137" s="227">
        <v>94.981999999999999</v>
      </c>
      <c r="I137" s="228"/>
      <c r="J137" s="229">
        <f>ROUND(I137*H137,2)</f>
        <v>0</v>
      </c>
      <c r="K137" s="225" t="s">
        <v>162</v>
      </c>
      <c r="L137" s="42"/>
      <c r="M137" s="230" t="s">
        <v>1</v>
      </c>
      <c r="N137" s="231" t="s">
        <v>43</v>
      </c>
      <c r="O137" s="85"/>
      <c r="P137" s="232">
        <f>O137*H137</f>
        <v>0</v>
      </c>
      <c r="Q137" s="232">
        <v>0</v>
      </c>
      <c r="R137" s="232">
        <f>Q137*H137</f>
        <v>0</v>
      </c>
      <c r="S137" s="232">
        <v>0</v>
      </c>
      <c r="T137" s="233">
        <f>S137*H137</f>
        <v>0</v>
      </c>
      <c r="AR137" s="234" t="s">
        <v>138</v>
      </c>
      <c r="AT137" s="234" t="s">
        <v>133</v>
      </c>
      <c r="AU137" s="234" t="s">
        <v>88</v>
      </c>
      <c r="AY137" s="16" t="s">
        <v>131</v>
      </c>
      <c r="BE137" s="235">
        <f>IF(N137="základní",J137,0)</f>
        <v>0</v>
      </c>
      <c r="BF137" s="235">
        <f>IF(N137="snížená",J137,0)</f>
        <v>0</v>
      </c>
      <c r="BG137" s="235">
        <f>IF(N137="zákl. přenesená",J137,0)</f>
        <v>0</v>
      </c>
      <c r="BH137" s="235">
        <f>IF(N137="sníž. přenesená",J137,0)</f>
        <v>0</v>
      </c>
      <c r="BI137" s="235">
        <f>IF(N137="nulová",J137,0)</f>
        <v>0</v>
      </c>
      <c r="BJ137" s="16" t="s">
        <v>86</v>
      </c>
      <c r="BK137" s="235">
        <f>ROUND(I137*H137,2)</f>
        <v>0</v>
      </c>
      <c r="BL137" s="16" t="s">
        <v>138</v>
      </c>
      <c r="BM137" s="234" t="s">
        <v>469</v>
      </c>
    </row>
    <row r="138" s="1" customFormat="1">
      <c r="B138" s="37"/>
      <c r="C138" s="38"/>
      <c r="D138" s="236" t="s">
        <v>140</v>
      </c>
      <c r="E138" s="38"/>
      <c r="F138" s="237" t="s">
        <v>183</v>
      </c>
      <c r="G138" s="38"/>
      <c r="H138" s="38"/>
      <c r="I138" s="138"/>
      <c r="J138" s="38"/>
      <c r="K138" s="38"/>
      <c r="L138" s="42"/>
      <c r="M138" s="238"/>
      <c r="N138" s="85"/>
      <c r="O138" s="85"/>
      <c r="P138" s="85"/>
      <c r="Q138" s="85"/>
      <c r="R138" s="85"/>
      <c r="S138" s="85"/>
      <c r="T138" s="86"/>
      <c r="AT138" s="16" t="s">
        <v>140</v>
      </c>
      <c r="AU138" s="16" t="s">
        <v>88</v>
      </c>
    </row>
    <row r="139" s="13" customFormat="1">
      <c r="B139" s="250"/>
      <c r="C139" s="251"/>
      <c r="D139" s="236" t="s">
        <v>142</v>
      </c>
      <c r="E139" s="252" t="s">
        <v>1</v>
      </c>
      <c r="F139" s="253" t="s">
        <v>184</v>
      </c>
      <c r="G139" s="251"/>
      <c r="H139" s="252" t="s">
        <v>1</v>
      </c>
      <c r="I139" s="254"/>
      <c r="J139" s="251"/>
      <c r="K139" s="251"/>
      <c r="L139" s="255"/>
      <c r="M139" s="256"/>
      <c r="N139" s="257"/>
      <c r="O139" s="257"/>
      <c r="P139" s="257"/>
      <c r="Q139" s="257"/>
      <c r="R139" s="257"/>
      <c r="S139" s="257"/>
      <c r="T139" s="258"/>
      <c r="AT139" s="259" t="s">
        <v>142</v>
      </c>
      <c r="AU139" s="259" t="s">
        <v>88</v>
      </c>
      <c r="AV139" s="13" t="s">
        <v>86</v>
      </c>
      <c r="AW139" s="13" t="s">
        <v>34</v>
      </c>
      <c r="AX139" s="13" t="s">
        <v>78</v>
      </c>
      <c r="AY139" s="259" t="s">
        <v>131</v>
      </c>
    </row>
    <row r="140" s="12" customFormat="1">
      <c r="B140" s="239"/>
      <c r="C140" s="240"/>
      <c r="D140" s="236" t="s">
        <v>142</v>
      </c>
      <c r="E140" s="241" t="s">
        <v>1</v>
      </c>
      <c r="F140" s="242" t="s">
        <v>470</v>
      </c>
      <c r="G140" s="240"/>
      <c r="H140" s="243">
        <v>78.400000000000006</v>
      </c>
      <c r="I140" s="244"/>
      <c r="J140" s="240"/>
      <c r="K140" s="240"/>
      <c r="L140" s="245"/>
      <c r="M140" s="246"/>
      <c r="N140" s="247"/>
      <c r="O140" s="247"/>
      <c r="P140" s="247"/>
      <c r="Q140" s="247"/>
      <c r="R140" s="247"/>
      <c r="S140" s="247"/>
      <c r="T140" s="248"/>
      <c r="AT140" s="249" t="s">
        <v>142</v>
      </c>
      <c r="AU140" s="249" t="s">
        <v>88</v>
      </c>
      <c r="AV140" s="12" t="s">
        <v>88</v>
      </c>
      <c r="AW140" s="12" t="s">
        <v>34</v>
      </c>
      <c r="AX140" s="12" t="s">
        <v>78</v>
      </c>
      <c r="AY140" s="249" t="s">
        <v>131</v>
      </c>
    </row>
    <row r="141" s="13" customFormat="1">
      <c r="B141" s="250"/>
      <c r="C141" s="251"/>
      <c r="D141" s="236" t="s">
        <v>142</v>
      </c>
      <c r="E141" s="252" t="s">
        <v>1</v>
      </c>
      <c r="F141" s="253" t="s">
        <v>471</v>
      </c>
      <c r="G141" s="251"/>
      <c r="H141" s="252" t="s">
        <v>1</v>
      </c>
      <c r="I141" s="254"/>
      <c r="J141" s="251"/>
      <c r="K141" s="251"/>
      <c r="L141" s="255"/>
      <c r="M141" s="256"/>
      <c r="N141" s="257"/>
      <c r="O141" s="257"/>
      <c r="P141" s="257"/>
      <c r="Q141" s="257"/>
      <c r="R141" s="257"/>
      <c r="S141" s="257"/>
      <c r="T141" s="258"/>
      <c r="AT141" s="259" t="s">
        <v>142</v>
      </c>
      <c r="AU141" s="259" t="s">
        <v>88</v>
      </c>
      <c r="AV141" s="13" t="s">
        <v>86</v>
      </c>
      <c r="AW141" s="13" t="s">
        <v>34</v>
      </c>
      <c r="AX141" s="13" t="s">
        <v>78</v>
      </c>
      <c r="AY141" s="259" t="s">
        <v>131</v>
      </c>
    </row>
    <row r="142" s="12" customFormat="1">
      <c r="B142" s="239"/>
      <c r="C142" s="240"/>
      <c r="D142" s="236" t="s">
        <v>142</v>
      </c>
      <c r="E142" s="241" t="s">
        <v>1</v>
      </c>
      <c r="F142" s="242" t="s">
        <v>472</v>
      </c>
      <c r="G142" s="240"/>
      <c r="H142" s="243">
        <v>10.182</v>
      </c>
      <c r="I142" s="244"/>
      <c r="J142" s="240"/>
      <c r="K142" s="240"/>
      <c r="L142" s="245"/>
      <c r="M142" s="246"/>
      <c r="N142" s="247"/>
      <c r="O142" s="247"/>
      <c r="P142" s="247"/>
      <c r="Q142" s="247"/>
      <c r="R142" s="247"/>
      <c r="S142" s="247"/>
      <c r="T142" s="248"/>
      <c r="AT142" s="249" t="s">
        <v>142</v>
      </c>
      <c r="AU142" s="249" t="s">
        <v>88</v>
      </c>
      <c r="AV142" s="12" t="s">
        <v>88</v>
      </c>
      <c r="AW142" s="12" t="s">
        <v>34</v>
      </c>
      <c r="AX142" s="12" t="s">
        <v>78</v>
      </c>
      <c r="AY142" s="249" t="s">
        <v>131</v>
      </c>
    </row>
    <row r="143" s="13" customFormat="1">
      <c r="B143" s="250"/>
      <c r="C143" s="251"/>
      <c r="D143" s="236" t="s">
        <v>142</v>
      </c>
      <c r="E143" s="252" t="s">
        <v>1</v>
      </c>
      <c r="F143" s="253" t="s">
        <v>473</v>
      </c>
      <c r="G143" s="251"/>
      <c r="H143" s="252" t="s">
        <v>1</v>
      </c>
      <c r="I143" s="254"/>
      <c r="J143" s="251"/>
      <c r="K143" s="251"/>
      <c r="L143" s="255"/>
      <c r="M143" s="256"/>
      <c r="N143" s="257"/>
      <c r="O143" s="257"/>
      <c r="P143" s="257"/>
      <c r="Q143" s="257"/>
      <c r="R143" s="257"/>
      <c r="S143" s="257"/>
      <c r="T143" s="258"/>
      <c r="AT143" s="259" t="s">
        <v>142</v>
      </c>
      <c r="AU143" s="259" t="s">
        <v>88</v>
      </c>
      <c r="AV143" s="13" t="s">
        <v>86</v>
      </c>
      <c r="AW143" s="13" t="s">
        <v>34</v>
      </c>
      <c r="AX143" s="13" t="s">
        <v>78</v>
      </c>
      <c r="AY143" s="259" t="s">
        <v>131</v>
      </c>
    </row>
    <row r="144" s="12" customFormat="1">
      <c r="B144" s="239"/>
      <c r="C144" s="240"/>
      <c r="D144" s="236" t="s">
        <v>142</v>
      </c>
      <c r="E144" s="241" t="s">
        <v>1</v>
      </c>
      <c r="F144" s="242" t="s">
        <v>474</v>
      </c>
      <c r="G144" s="240"/>
      <c r="H144" s="243">
        <v>6.4000000000000004</v>
      </c>
      <c r="I144" s="244"/>
      <c r="J144" s="240"/>
      <c r="K144" s="240"/>
      <c r="L144" s="245"/>
      <c r="M144" s="246"/>
      <c r="N144" s="247"/>
      <c r="O144" s="247"/>
      <c r="P144" s="247"/>
      <c r="Q144" s="247"/>
      <c r="R144" s="247"/>
      <c r="S144" s="247"/>
      <c r="T144" s="248"/>
      <c r="AT144" s="249" t="s">
        <v>142</v>
      </c>
      <c r="AU144" s="249" t="s">
        <v>88</v>
      </c>
      <c r="AV144" s="12" t="s">
        <v>88</v>
      </c>
      <c r="AW144" s="12" t="s">
        <v>34</v>
      </c>
      <c r="AX144" s="12" t="s">
        <v>78</v>
      </c>
      <c r="AY144" s="249" t="s">
        <v>131</v>
      </c>
    </row>
    <row r="145" s="14" customFormat="1">
      <c r="B145" s="260"/>
      <c r="C145" s="261"/>
      <c r="D145" s="236" t="s">
        <v>142</v>
      </c>
      <c r="E145" s="262" t="s">
        <v>1</v>
      </c>
      <c r="F145" s="263" t="s">
        <v>211</v>
      </c>
      <c r="G145" s="261"/>
      <c r="H145" s="264">
        <v>94.982000000000014</v>
      </c>
      <c r="I145" s="265"/>
      <c r="J145" s="261"/>
      <c r="K145" s="261"/>
      <c r="L145" s="266"/>
      <c r="M145" s="267"/>
      <c r="N145" s="268"/>
      <c r="O145" s="268"/>
      <c r="P145" s="268"/>
      <c r="Q145" s="268"/>
      <c r="R145" s="268"/>
      <c r="S145" s="268"/>
      <c r="T145" s="269"/>
      <c r="AT145" s="270" t="s">
        <v>142</v>
      </c>
      <c r="AU145" s="270" t="s">
        <v>88</v>
      </c>
      <c r="AV145" s="14" t="s">
        <v>138</v>
      </c>
      <c r="AW145" s="14" t="s">
        <v>34</v>
      </c>
      <c r="AX145" s="14" t="s">
        <v>86</v>
      </c>
      <c r="AY145" s="270" t="s">
        <v>131</v>
      </c>
    </row>
    <row r="146" s="1" customFormat="1" ht="36" customHeight="1">
      <c r="B146" s="37"/>
      <c r="C146" s="223" t="s">
        <v>170</v>
      </c>
      <c r="D146" s="223" t="s">
        <v>133</v>
      </c>
      <c r="E146" s="224" t="s">
        <v>192</v>
      </c>
      <c r="F146" s="225" t="s">
        <v>193</v>
      </c>
      <c r="G146" s="226" t="s">
        <v>181</v>
      </c>
      <c r="H146" s="227">
        <v>13.6</v>
      </c>
      <c r="I146" s="228"/>
      <c r="J146" s="229">
        <f>ROUND(I146*H146,2)</f>
        <v>0</v>
      </c>
      <c r="K146" s="225" t="s">
        <v>137</v>
      </c>
      <c r="L146" s="42"/>
      <c r="M146" s="230" t="s">
        <v>1</v>
      </c>
      <c r="N146" s="231" t="s">
        <v>43</v>
      </c>
      <c r="O146" s="85"/>
      <c r="P146" s="232">
        <f>O146*H146</f>
        <v>0</v>
      </c>
      <c r="Q146" s="232">
        <v>0</v>
      </c>
      <c r="R146" s="232">
        <f>Q146*H146</f>
        <v>0</v>
      </c>
      <c r="S146" s="232">
        <v>0</v>
      </c>
      <c r="T146" s="233">
        <f>S146*H146</f>
        <v>0</v>
      </c>
      <c r="AR146" s="234" t="s">
        <v>138</v>
      </c>
      <c r="AT146" s="234" t="s">
        <v>133</v>
      </c>
      <c r="AU146" s="234" t="s">
        <v>88</v>
      </c>
      <c r="AY146" s="16" t="s">
        <v>131</v>
      </c>
      <c r="BE146" s="235">
        <f>IF(N146="základní",J146,0)</f>
        <v>0</v>
      </c>
      <c r="BF146" s="235">
        <f>IF(N146="snížená",J146,0)</f>
        <v>0</v>
      </c>
      <c r="BG146" s="235">
        <f>IF(N146="zákl. přenesená",J146,0)</f>
        <v>0</v>
      </c>
      <c r="BH146" s="235">
        <f>IF(N146="sníž. přenesená",J146,0)</f>
        <v>0</v>
      </c>
      <c r="BI146" s="235">
        <f>IF(N146="nulová",J146,0)</f>
        <v>0</v>
      </c>
      <c r="BJ146" s="16" t="s">
        <v>86</v>
      </c>
      <c r="BK146" s="235">
        <f>ROUND(I146*H146,2)</f>
        <v>0</v>
      </c>
      <c r="BL146" s="16" t="s">
        <v>138</v>
      </c>
      <c r="BM146" s="234" t="s">
        <v>475</v>
      </c>
    </row>
    <row r="147" s="12" customFormat="1">
      <c r="B147" s="239"/>
      <c r="C147" s="240"/>
      <c r="D147" s="236" t="s">
        <v>142</v>
      </c>
      <c r="E147" s="241" t="s">
        <v>1</v>
      </c>
      <c r="F147" s="242" t="s">
        <v>476</v>
      </c>
      <c r="G147" s="240"/>
      <c r="H147" s="243">
        <v>13.6</v>
      </c>
      <c r="I147" s="244"/>
      <c r="J147" s="240"/>
      <c r="K147" s="240"/>
      <c r="L147" s="245"/>
      <c r="M147" s="246"/>
      <c r="N147" s="247"/>
      <c r="O147" s="247"/>
      <c r="P147" s="247"/>
      <c r="Q147" s="247"/>
      <c r="R147" s="247"/>
      <c r="S147" s="247"/>
      <c r="T147" s="248"/>
      <c r="AT147" s="249" t="s">
        <v>142</v>
      </c>
      <c r="AU147" s="249" t="s">
        <v>88</v>
      </c>
      <c r="AV147" s="12" t="s">
        <v>88</v>
      </c>
      <c r="AW147" s="12" t="s">
        <v>34</v>
      </c>
      <c r="AX147" s="12" t="s">
        <v>86</v>
      </c>
      <c r="AY147" s="249" t="s">
        <v>131</v>
      </c>
    </row>
    <row r="148" s="1" customFormat="1" ht="24" customHeight="1">
      <c r="B148" s="37"/>
      <c r="C148" s="223" t="s">
        <v>174</v>
      </c>
      <c r="D148" s="223" t="s">
        <v>133</v>
      </c>
      <c r="E148" s="224" t="s">
        <v>477</v>
      </c>
      <c r="F148" s="225" t="s">
        <v>478</v>
      </c>
      <c r="G148" s="226" t="s">
        <v>181</v>
      </c>
      <c r="H148" s="227">
        <v>8</v>
      </c>
      <c r="I148" s="228"/>
      <c r="J148" s="229">
        <f>ROUND(I148*H148,2)</f>
        <v>0</v>
      </c>
      <c r="K148" s="225" t="s">
        <v>162</v>
      </c>
      <c r="L148" s="42"/>
      <c r="M148" s="230" t="s">
        <v>1</v>
      </c>
      <c r="N148" s="231" t="s">
        <v>43</v>
      </c>
      <c r="O148" s="85"/>
      <c r="P148" s="232">
        <f>O148*H148</f>
        <v>0</v>
      </c>
      <c r="Q148" s="232">
        <v>0</v>
      </c>
      <c r="R148" s="232">
        <f>Q148*H148</f>
        <v>0</v>
      </c>
      <c r="S148" s="232">
        <v>0</v>
      </c>
      <c r="T148" s="233">
        <f>S148*H148</f>
        <v>0</v>
      </c>
      <c r="AR148" s="234" t="s">
        <v>138</v>
      </c>
      <c r="AT148" s="234" t="s">
        <v>133</v>
      </c>
      <c r="AU148" s="234" t="s">
        <v>88</v>
      </c>
      <c r="AY148" s="16" t="s">
        <v>131</v>
      </c>
      <c r="BE148" s="235">
        <f>IF(N148="základní",J148,0)</f>
        <v>0</v>
      </c>
      <c r="BF148" s="235">
        <f>IF(N148="snížená",J148,0)</f>
        <v>0</v>
      </c>
      <c r="BG148" s="235">
        <f>IF(N148="zákl. přenesená",J148,0)</f>
        <v>0</v>
      </c>
      <c r="BH148" s="235">
        <f>IF(N148="sníž. přenesená",J148,0)</f>
        <v>0</v>
      </c>
      <c r="BI148" s="235">
        <f>IF(N148="nulová",J148,0)</f>
        <v>0</v>
      </c>
      <c r="BJ148" s="16" t="s">
        <v>86</v>
      </c>
      <c r="BK148" s="235">
        <f>ROUND(I148*H148,2)</f>
        <v>0</v>
      </c>
      <c r="BL148" s="16" t="s">
        <v>138</v>
      </c>
      <c r="BM148" s="234" t="s">
        <v>479</v>
      </c>
    </row>
    <row r="149" s="1" customFormat="1">
      <c r="B149" s="37"/>
      <c r="C149" s="38"/>
      <c r="D149" s="236" t="s">
        <v>140</v>
      </c>
      <c r="E149" s="38"/>
      <c r="F149" s="237" t="s">
        <v>480</v>
      </c>
      <c r="G149" s="38"/>
      <c r="H149" s="38"/>
      <c r="I149" s="138"/>
      <c r="J149" s="38"/>
      <c r="K149" s="38"/>
      <c r="L149" s="42"/>
      <c r="M149" s="238"/>
      <c r="N149" s="85"/>
      <c r="O149" s="85"/>
      <c r="P149" s="85"/>
      <c r="Q149" s="85"/>
      <c r="R149" s="85"/>
      <c r="S149" s="85"/>
      <c r="T149" s="86"/>
      <c r="AT149" s="16" t="s">
        <v>140</v>
      </c>
      <c r="AU149" s="16" t="s">
        <v>88</v>
      </c>
    </row>
    <row r="150" s="12" customFormat="1">
      <c r="B150" s="239"/>
      <c r="C150" s="240"/>
      <c r="D150" s="236" t="s">
        <v>142</v>
      </c>
      <c r="E150" s="241" t="s">
        <v>1</v>
      </c>
      <c r="F150" s="242" t="s">
        <v>481</v>
      </c>
      <c r="G150" s="240"/>
      <c r="H150" s="243">
        <v>8</v>
      </c>
      <c r="I150" s="244"/>
      <c r="J150" s="240"/>
      <c r="K150" s="240"/>
      <c r="L150" s="245"/>
      <c r="M150" s="246"/>
      <c r="N150" s="247"/>
      <c r="O150" s="247"/>
      <c r="P150" s="247"/>
      <c r="Q150" s="247"/>
      <c r="R150" s="247"/>
      <c r="S150" s="247"/>
      <c r="T150" s="248"/>
      <c r="AT150" s="249" t="s">
        <v>142</v>
      </c>
      <c r="AU150" s="249" t="s">
        <v>88</v>
      </c>
      <c r="AV150" s="12" t="s">
        <v>88</v>
      </c>
      <c r="AW150" s="12" t="s">
        <v>34</v>
      </c>
      <c r="AX150" s="12" t="s">
        <v>78</v>
      </c>
      <c r="AY150" s="249" t="s">
        <v>131</v>
      </c>
    </row>
    <row r="151" s="1" customFormat="1" ht="16.5" customHeight="1">
      <c r="B151" s="37"/>
      <c r="C151" s="223" t="s">
        <v>178</v>
      </c>
      <c r="D151" s="223" t="s">
        <v>133</v>
      </c>
      <c r="E151" s="224" t="s">
        <v>482</v>
      </c>
      <c r="F151" s="225" t="s">
        <v>483</v>
      </c>
      <c r="G151" s="226" t="s">
        <v>181</v>
      </c>
      <c r="H151" s="227">
        <v>8</v>
      </c>
      <c r="I151" s="228"/>
      <c r="J151" s="229">
        <f>ROUND(I151*H151,2)</f>
        <v>0</v>
      </c>
      <c r="K151" s="225" t="s">
        <v>1</v>
      </c>
      <c r="L151" s="42"/>
      <c r="M151" s="230" t="s">
        <v>1</v>
      </c>
      <c r="N151" s="231" t="s">
        <v>43</v>
      </c>
      <c r="O151" s="85"/>
      <c r="P151" s="232">
        <f>O151*H151</f>
        <v>0</v>
      </c>
      <c r="Q151" s="232">
        <v>0</v>
      </c>
      <c r="R151" s="232">
        <f>Q151*H151</f>
        <v>0</v>
      </c>
      <c r="S151" s="232">
        <v>0</v>
      </c>
      <c r="T151" s="233">
        <f>S151*H151</f>
        <v>0</v>
      </c>
      <c r="AR151" s="234" t="s">
        <v>138</v>
      </c>
      <c r="AT151" s="234" t="s">
        <v>133</v>
      </c>
      <c r="AU151" s="234" t="s">
        <v>88</v>
      </c>
      <c r="AY151" s="16" t="s">
        <v>131</v>
      </c>
      <c r="BE151" s="235">
        <f>IF(N151="základní",J151,0)</f>
        <v>0</v>
      </c>
      <c r="BF151" s="235">
        <f>IF(N151="snížená",J151,0)</f>
        <v>0</v>
      </c>
      <c r="BG151" s="235">
        <f>IF(N151="zákl. přenesená",J151,0)</f>
        <v>0</v>
      </c>
      <c r="BH151" s="235">
        <f>IF(N151="sníž. přenesená",J151,0)</f>
        <v>0</v>
      </c>
      <c r="BI151" s="235">
        <f>IF(N151="nulová",J151,0)</f>
        <v>0</v>
      </c>
      <c r="BJ151" s="16" t="s">
        <v>86</v>
      </c>
      <c r="BK151" s="235">
        <f>ROUND(I151*H151,2)</f>
        <v>0</v>
      </c>
      <c r="BL151" s="16" t="s">
        <v>138</v>
      </c>
      <c r="BM151" s="234" t="s">
        <v>484</v>
      </c>
    </row>
    <row r="152" s="1" customFormat="1" ht="24" customHeight="1">
      <c r="B152" s="37"/>
      <c r="C152" s="223" t="s">
        <v>186</v>
      </c>
      <c r="D152" s="223" t="s">
        <v>133</v>
      </c>
      <c r="E152" s="224" t="s">
        <v>230</v>
      </c>
      <c r="F152" s="225" t="s">
        <v>231</v>
      </c>
      <c r="G152" s="226" t="s">
        <v>136</v>
      </c>
      <c r="H152" s="227">
        <v>434</v>
      </c>
      <c r="I152" s="228"/>
      <c r="J152" s="229">
        <f>ROUND(I152*H152,2)</f>
        <v>0</v>
      </c>
      <c r="K152" s="225" t="s">
        <v>137</v>
      </c>
      <c r="L152" s="42"/>
      <c r="M152" s="230" t="s">
        <v>1</v>
      </c>
      <c r="N152" s="231" t="s">
        <v>43</v>
      </c>
      <c r="O152" s="85"/>
      <c r="P152" s="232">
        <f>O152*H152</f>
        <v>0</v>
      </c>
      <c r="Q152" s="232">
        <v>0</v>
      </c>
      <c r="R152" s="232">
        <f>Q152*H152</f>
        <v>0</v>
      </c>
      <c r="S152" s="232">
        <v>0</v>
      </c>
      <c r="T152" s="233">
        <f>S152*H152</f>
        <v>0</v>
      </c>
      <c r="AR152" s="234" t="s">
        <v>138</v>
      </c>
      <c r="AT152" s="234" t="s">
        <v>133</v>
      </c>
      <c r="AU152" s="234" t="s">
        <v>88</v>
      </c>
      <c r="AY152" s="16" t="s">
        <v>131</v>
      </c>
      <c r="BE152" s="235">
        <f>IF(N152="základní",J152,0)</f>
        <v>0</v>
      </c>
      <c r="BF152" s="235">
        <f>IF(N152="snížená",J152,0)</f>
        <v>0</v>
      </c>
      <c r="BG152" s="235">
        <f>IF(N152="zákl. přenesená",J152,0)</f>
        <v>0</v>
      </c>
      <c r="BH152" s="235">
        <f>IF(N152="sníž. přenesená",J152,0)</f>
        <v>0</v>
      </c>
      <c r="BI152" s="235">
        <f>IF(N152="nulová",J152,0)</f>
        <v>0</v>
      </c>
      <c r="BJ152" s="16" t="s">
        <v>86</v>
      </c>
      <c r="BK152" s="235">
        <f>ROUND(I152*H152,2)</f>
        <v>0</v>
      </c>
      <c r="BL152" s="16" t="s">
        <v>138</v>
      </c>
      <c r="BM152" s="234" t="s">
        <v>485</v>
      </c>
    </row>
    <row r="153" s="12" customFormat="1">
      <c r="B153" s="239"/>
      <c r="C153" s="240"/>
      <c r="D153" s="236" t="s">
        <v>142</v>
      </c>
      <c r="E153" s="241" t="s">
        <v>1</v>
      </c>
      <c r="F153" s="242" t="s">
        <v>486</v>
      </c>
      <c r="G153" s="240"/>
      <c r="H153" s="243">
        <v>434</v>
      </c>
      <c r="I153" s="244"/>
      <c r="J153" s="240"/>
      <c r="K153" s="240"/>
      <c r="L153" s="245"/>
      <c r="M153" s="246"/>
      <c r="N153" s="247"/>
      <c r="O153" s="247"/>
      <c r="P153" s="247"/>
      <c r="Q153" s="247"/>
      <c r="R153" s="247"/>
      <c r="S153" s="247"/>
      <c r="T153" s="248"/>
      <c r="AT153" s="249" t="s">
        <v>142</v>
      </c>
      <c r="AU153" s="249" t="s">
        <v>88</v>
      </c>
      <c r="AV153" s="12" t="s">
        <v>88</v>
      </c>
      <c r="AW153" s="12" t="s">
        <v>34</v>
      </c>
      <c r="AX153" s="12" t="s">
        <v>86</v>
      </c>
      <c r="AY153" s="249" t="s">
        <v>131</v>
      </c>
    </row>
    <row r="154" s="1" customFormat="1" ht="36" customHeight="1">
      <c r="B154" s="37"/>
      <c r="C154" s="223" t="s">
        <v>191</v>
      </c>
      <c r="D154" s="223" t="s">
        <v>133</v>
      </c>
      <c r="E154" s="224" t="s">
        <v>487</v>
      </c>
      <c r="F154" s="225" t="s">
        <v>488</v>
      </c>
      <c r="G154" s="226" t="s">
        <v>136</v>
      </c>
      <c r="H154" s="227">
        <v>11.314</v>
      </c>
      <c r="I154" s="228"/>
      <c r="J154" s="229">
        <f>ROUND(I154*H154,2)</f>
        <v>0</v>
      </c>
      <c r="K154" s="225" t="s">
        <v>489</v>
      </c>
      <c r="L154" s="42"/>
      <c r="M154" s="230" t="s">
        <v>1</v>
      </c>
      <c r="N154" s="231" t="s">
        <v>43</v>
      </c>
      <c r="O154" s="85"/>
      <c r="P154" s="232">
        <f>O154*H154</f>
        <v>0</v>
      </c>
      <c r="Q154" s="232">
        <v>0</v>
      </c>
      <c r="R154" s="232">
        <f>Q154*H154</f>
        <v>0</v>
      </c>
      <c r="S154" s="232">
        <v>0</v>
      </c>
      <c r="T154" s="233">
        <f>S154*H154</f>
        <v>0</v>
      </c>
      <c r="AR154" s="234" t="s">
        <v>138</v>
      </c>
      <c r="AT154" s="234" t="s">
        <v>133</v>
      </c>
      <c r="AU154" s="234" t="s">
        <v>88</v>
      </c>
      <c r="AY154" s="16" t="s">
        <v>131</v>
      </c>
      <c r="BE154" s="235">
        <f>IF(N154="základní",J154,0)</f>
        <v>0</v>
      </c>
      <c r="BF154" s="235">
        <f>IF(N154="snížená",J154,0)</f>
        <v>0</v>
      </c>
      <c r="BG154" s="235">
        <f>IF(N154="zákl. přenesená",J154,0)</f>
        <v>0</v>
      </c>
      <c r="BH154" s="235">
        <f>IF(N154="sníž. přenesená",J154,0)</f>
        <v>0</v>
      </c>
      <c r="BI154" s="235">
        <f>IF(N154="nulová",J154,0)</f>
        <v>0</v>
      </c>
      <c r="BJ154" s="16" t="s">
        <v>86</v>
      </c>
      <c r="BK154" s="235">
        <f>ROUND(I154*H154,2)</f>
        <v>0</v>
      </c>
      <c r="BL154" s="16" t="s">
        <v>138</v>
      </c>
      <c r="BM154" s="234" t="s">
        <v>490</v>
      </c>
    </row>
    <row r="155" s="1" customFormat="1">
      <c r="B155" s="37"/>
      <c r="C155" s="38"/>
      <c r="D155" s="236" t="s">
        <v>140</v>
      </c>
      <c r="E155" s="38"/>
      <c r="F155" s="237" t="s">
        <v>491</v>
      </c>
      <c r="G155" s="38"/>
      <c r="H155" s="38"/>
      <c r="I155" s="138"/>
      <c r="J155" s="38"/>
      <c r="K155" s="38"/>
      <c r="L155" s="42"/>
      <c r="M155" s="238"/>
      <c r="N155" s="85"/>
      <c r="O155" s="85"/>
      <c r="P155" s="85"/>
      <c r="Q155" s="85"/>
      <c r="R155" s="85"/>
      <c r="S155" s="85"/>
      <c r="T155" s="86"/>
      <c r="AT155" s="16" t="s">
        <v>140</v>
      </c>
      <c r="AU155" s="16" t="s">
        <v>88</v>
      </c>
    </row>
    <row r="156" s="12" customFormat="1">
      <c r="B156" s="239"/>
      <c r="C156" s="240"/>
      <c r="D156" s="236" t="s">
        <v>142</v>
      </c>
      <c r="E156" s="241" t="s">
        <v>1</v>
      </c>
      <c r="F156" s="242" t="s">
        <v>492</v>
      </c>
      <c r="G156" s="240"/>
      <c r="H156" s="243">
        <v>11.314</v>
      </c>
      <c r="I156" s="244"/>
      <c r="J156" s="240"/>
      <c r="K156" s="240"/>
      <c r="L156" s="245"/>
      <c r="M156" s="246"/>
      <c r="N156" s="247"/>
      <c r="O156" s="247"/>
      <c r="P156" s="247"/>
      <c r="Q156" s="247"/>
      <c r="R156" s="247"/>
      <c r="S156" s="247"/>
      <c r="T156" s="248"/>
      <c r="AT156" s="249" t="s">
        <v>142</v>
      </c>
      <c r="AU156" s="249" t="s">
        <v>88</v>
      </c>
      <c r="AV156" s="12" t="s">
        <v>88</v>
      </c>
      <c r="AW156" s="12" t="s">
        <v>34</v>
      </c>
      <c r="AX156" s="12" t="s">
        <v>86</v>
      </c>
      <c r="AY156" s="249" t="s">
        <v>131</v>
      </c>
    </row>
    <row r="157" s="11" customFormat="1" ht="22.8" customHeight="1">
      <c r="B157" s="207"/>
      <c r="C157" s="208"/>
      <c r="D157" s="209" t="s">
        <v>77</v>
      </c>
      <c r="E157" s="221" t="s">
        <v>138</v>
      </c>
      <c r="F157" s="221" t="s">
        <v>258</v>
      </c>
      <c r="G157" s="208"/>
      <c r="H157" s="208"/>
      <c r="I157" s="211"/>
      <c r="J157" s="222">
        <f>BK157</f>
        <v>0</v>
      </c>
      <c r="K157" s="208"/>
      <c r="L157" s="213"/>
      <c r="M157" s="214"/>
      <c r="N157" s="215"/>
      <c r="O157" s="215"/>
      <c r="P157" s="216">
        <f>SUM(P158:P168)</f>
        <v>0</v>
      </c>
      <c r="Q157" s="215"/>
      <c r="R157" s="216">
        <f>SUM(R158:R168)</f>
        <v>577.06471680000004</v>
      </c>
      <c r="S157" s="215"/>
      <c r="T157" s="217">
        <f>SUM(T158:T168)</f>
        <v>0</v>
      </c>
      <c r="AR157" s="218" t="s">
        <v>86</v>
      </c>
      <c r="AT157" s="219" t="s">
        <v>77</v>
      </c>
      <c r="AU157" s="219" t="s">
        <v>86</v>
      </c>
      <c r="AY157" s="218" t="s">
        <v>131</v>
      </c>
      <c r="BK157" s="220">
        <f>SUM(BK158:BK168)</f>
        <v>0</v>
      </c>
    </row>
    <row r="158" s="1" customFormat="1" ht="36" customHeight="1">
      <c r="B158" s="37"/>
      <c r="C158" s="223" t="s">
        <v>196</v>
      </c>
      <c r="D158" s="223" t="s">
        <v>133</v>
      </c>
      <c r="E158" s="224" t="s">
        <v>260</v>
      </c>
      <c r="F158" s="225" t="s">
        <v>261</v>
      </c>
      <c r="G158" s="226" t="s">
        <v>181</v>
      </c>
      <c r="H158" s="227">
        <v>105</v>
      </c>
      <c r="I158" s="228"/>
      <c r="J158" s="229">
        <f>ROUND(I158*H158,2)</f>
        <v>0</v>
      </c>
      <c r="K158" s="225" t="s">
        <v>1</v>
      </c>
      <c r="L158" s="42"/>
      <c r="M158" s="230" t="s">
        <v>1</v>
      </c>
      <c r="N158" s="231" t="s">
        <v>43</v>
      </c>
      <c r="O158" s="85"/>
      <c r="P158" s="232">
        <f>O158*H158</f>
        <v>0</v>
      </c>
      <c r="Q158" s="232">
        <v>2.13408</v>
      </c>
      <c r="R158" s="232">
        <f>Q158*H158</f>
        <v>224.07839999999999</v>
      </c>
      <c r="S158" s="232">
        <v>0</v>
      </c>
      <c r="T158" s="233">
        <f>S158*H158</f>
        <v>0</v>
      </c>
      <c r="AR158" s="234" t="s">
        <v>138</v>
      </c>
      <c r="AT158" s="234" t="s">
        <v>133</v>
      </c>
      <c r="AU158" s="234" t="s">
        <v>88</v>
      </c>
      <c r="AY158" s="16" t="s">
        <v>131</v>
      </c>
      <c r="BE158" s="235">
        <f>IF(N158="základní",J158,0)</f>
        <v>0</v>
      </c>
      <c r="BF158" s="235">
        <f>IF(N158="snížená",J158,0)</f>
        <v>0</v>
      </c>
      <c r="BG158" s="235">
        <f>IF(N158="zákl. přenesená",J158,0)</f>
        <v>0</v>
      </c>
      <c r="BH158" s="235">
        <f>IF(N158="sníž. přenesená",J158,0)</f>
        <v>0</v>
      </c>
      <c r="BI158" s="235">
        <f>IF(N158="nulová",J158,0)</f>
        <v>0</v>
      </c>
      <c r="BJ158" s="16" t="s">
        <v>86</v>
      </c>
      <c r="BK158" s="235">
        <f>ROUND(I158*H158,2)</f>
        <v>0</v>
      </c>
      <c r="BL158" s="16" t="s">
        <v>138</v>
      </c>
      <c r="BM158" s="234" t="s">
        <v>493</v>
      </c>
    </row>
    <row r="159" s="12" customFormat="1">
      <c r="B159" s="239"/>
      <c r="C159" s="240"/>
      <c r="D159" s="236" t="s">
        <v>142</v>
      </c>
      <c r="E159" s="241" t="s">
        <v>1</v>
      </c>
      <c r="F159" s="242" t="s">
        <v>494</v>
      </c>
      <c r="G159" s="240"/>
      <c r="H159" s="243">
        <v>105</v>
      </c>
      <c r="I159" s="244"/>
      <c r="J159" s="240"/>
      <c r="K159" s="240"/>
      <c r="L159" s="245"/>
      <c r="M159" s="246"/>
      <c r="N159" s="247"/>
      <c r="O159" s="247"/>
      <c r="P159" s="247"/>
      <c r="Q159" s="247"/>
      <c r="R159" s="247"/>
      <c r="S159" s="247"/>
      <c r="T159" s="248"/>
      <c r="AT159" s="249" t="s">
        <v>142</v>
      </c>
      <c r="AU159" s="249" t="s">
        <v>88</v>
      </c>
      <c r="AV159" s="12" t="s">
        <v>88</v>
      </c>
      <c r="AW159" s="12" t="s">
        <v>34</v>
      </c>
      <c r="AX159" s="12" t="s">
        <v>86</v>
      </c>
      <c r="AY159" s="249" t="s">
        <v>131</v>
      </c>
    </row>
    <row r="160" s="1" customFormat="1" ht="24" customHeight="1">
      <c r="B160" s="37"/>
      <c r="C160" s="223" t="s">
        <v>201</v>
      </c>
      <c r="D160" s="223" t="s">
        <v>133</v>
      </c>
      <c r="E160" s="224" t="s">
        <v>265</v>
      </c>
      <c r="F160" s="225" t="s">
        <v>266</v>
      </c>
      <c r="G160" s="226" t="s">
        <v>181</v>
      </c>
      <c r="H160" s="227">
        <v>176.77600000000001</v>
      </c>
      <c r="I160" s="228"/>
      <c r="J160" s="229">
        <f>ROUND(I160*H160,2)</f>
        <v>0</v>
      </c>
      <c r="K160" s="225" t="s">
        <v>162</v>
      </c>
      <c r="L160" s="42"/>
      <c r="M160" s="230" t="s">
        <v>1</v>
      </c>
      <c r="N160" s="231" t="s">
        <v>43</v>
      </c>
      <c r="O160" s="85"/>
      <c r="P160" s="232">
        <f>O160*H160</f>
        <v>0</v>
      </c>
      <c r="Q160" s="232">
        <v>1.9967999999999999</v>
      </c>
      <c r="R160" s="232">
        <f>Q160*H160</f>
        <v>352.9863168</v>
      </c>
      <c r="S160" s="232">
        <v>0</v>
      </c>
      <c r="T160" s="233">
        <f>S160*H160</f>
        <v>0</v>
      </c>
      <c r="AR160" s="234" t="s">
        <v>138</v>
      </c>
      <c r="AT160" s="234" t="s">
        <v>133</v>
      </c>
      <c r="AU160" s="234" t="s">
        <v>88</v>
      </c>
      <c r="AY160" s="16" t="s">
        <v>131</v>
      </c>
      <c r="BE160" s="235">
        <f>IF(N160="základní",J160,0)</f>
        <v>0</v>
      </c>
      <c r="BF160" s="235">
        <f>IF(N160="snížená",J160,0)</f>
        <v>0</v>
      </c>
      <c r="BG160" s="235">
        <f>IF(N160="zákl. přenesená",J160,0)</f>
        <v>0</v>
      </c>
      <c r="BH160" s="235">
        <f>IF(N160="sníž. přenesená",J160,0)</f>
        <v>0</v>
      </c>
      <c r="BI160" s="235">
        <f>IF(N160="nulová",J160,0)</f>
        <v>0</v>
      </c>
      <c r="BJ160" s="16" t="s">
        <v>86</v>
      </c>
      <c r="BK160" s="235">
        <f>ROUND(I160*H160,2)</f>
        <v>0</v>
      </c>
      <c r="BL160" s="16" t="s">
        <v>138</v>
      </c>
      <c r="BM160" s="234" t="s">
        <v>495</v>
      </c>
    </row>
    <row r="161" s="1" customFormat="1">
      <c r="B161" s="37"/>
      <c r="C161" s="38"/>
      <c r="D161" s="236" t="s">
        <v>140</v>
      </c>
      <c r="E161" s="38"/>
      <c r="F161" s="237" t="s">
        <v>183</v>
      </c>
      <c r="G161" s="38"/>
      <c r="H161" s="38"/>
      <c r="I161" s="138"/>
      <c r="J161" s="38"/>
      <c r="K161" s="38"/>
      <c r="L161" s="42"/>
      <c r="M161" s="238"/>
      <c r="N161" s="85"/>
      <c r="O161" s="85"/>
      <c r="P161" s="85"/>
      <c r="Q161" s="85"/>
      <c r="R161" s="85"/>
      <c r="S161" s="85"/>
      <c r="T161" s="86"/>
      <c r="AT161" s="16" t="s">
        <v>140</v>
      </c>
      <c r="AU161" s="16" t="s">
        <v>88</v>
      </c>
    </row>
    <row r="162" s="13" customFormat="1">
      <c r="B162" s="250"/>
      <c r="C162" s="251"/>
      <c r="D162" s="236" t="s">
        <v>142</v>
      </c>
      <c r="E162" s="252" t="s">
        <v>1</v>
      </c>
      <c r="F162" s="253" t="s">
        <v>184</v>
      </c>
      <c r="G162" s="251"/>
      <c r="H162" s="252" t="s">
        <v>1</v>
      </c>
      <c r="I162" s="254"/>
      <c r="J162" s="251"/>
      <c r="K162" s="251"/>
      <c r="L162" s="255"/>
      <c r="M162" s="256"/>
      <c r="N162" s="257"/>
      <c r="O162" s="257"/>
      <c r="P162" s="257"/>
      <c r="Q162" s="257"/>
      <c r="R162" s="257"/>
      <c r="S162" s="257"/>
      <c r="T162" s="258"/>
      <c r="AT162" s="259" t="s">
        <v>142</v>
      </c>
      <c r="AU162" s="259" t="s">
        <v>88</v>
      </c>
      <c r="AV162" s="13" t="s">
        <v>86</v>
      </c>
      <c r="AW162" s="13" t="s">
        <v>34</v>
      </c>
      <c r="AX162" s="13" t="s">
        <v>78</v>
      </c>
      <c r="AY162" s="259" t="s">
        <v>131</v>
      </c>
    </row>
    <row r="163" s="12" customFormat="1">
      <c r="B163" s="239"/>
      <c r="C163" s="240"/>
      <c r="D163" s="236" t="s">
        <v>142</v>
      </c>
      <c r="E163" s="241" t="s">
        <v>1</v>
      </c>
      <c r="F163" s="242" t="s">
        <v>496</v>
      </c>
      <c r="G163" s="240"/>
      <c r="H163" s="243">
        <v>156.80000000000001</v>
      </c>
      <c r="I163" s="244"/>
      <c r="J163" s="240"/>
      <c r="K163" s="240"/>
      <c r="L163" s="245"/>
      <c r="M163" s="246"/>
      <c r="N163" s="247"/>
      <c r="O163" s="247"/>
      <c r="P163" s="247"/>
      <c r="Q163" s="247"/>
      <c r="R163" s="247"/>
      <c r="S163" s="247"/>
      <c r="T163" s="248"/>
      <c r="AT163" s="249" t="s">
        <v>142</v>
      </c>
      <c r="AU163" s="249" t="s">
        <v>88</v>
      </c>
      <c r="AV163" s="12" t="s">
        <v>88</v>
      </c>
      <c r="AW163" s="12" t="s">
        <v>34</v>
      </c>
      <c r="AX163" s="12" t="s">
        <v>78</v>
      </c>
      <c r="AY163" s="249" t="s">
        <v>131</v>
      </c>
    </row>
    <row r="164" s="13" customFormat="1">
      <c r="B164" s="250"/>
      <c r="C164" s="251"/>
      <c r="D164" s="236" t="s">
        <v>142</v>
      </c>
      <c r="E164" s="252" t="s">
        <v>1</v>
      </c>
      <c r="F164" s="253" t="s">
        <v>424</v>
      </c>
      <c r="G164" s="251"/>
      <c r="H164" s="252" t="s">
        <v>1</v>
      </c>
      <c r="I164" s="254"/>
      <c r="J164" s="251"/>
      <c r="K164" s="251"/>
      <c r="L164" s="255"/>
      <c r="M164" s="256"/>
      <c r="N164" s="257"/>
      <c r="O164" s="257"/>
      <c r="P164" s="257"/>
      <c r="Q164" s="257"/>
      <c r="R164" s="257"/>
      <c r="S164" s="257"/>
      <c r="T164" s="258"/>
      <c r="AT164" s="259" t="s">
        <v>142</v>
      </c>
      <c r="AU164" s="259" t="s">
        <v>88</v>
      </c>
      <c r="AV164" s="13" t="s">
        <v>86</v>
      </c>
      <c r="AW164" s="13" t="s">
        <v>34</v>
      </c>
      <c r="AX164" s="13" t="s">
        <v>78</v>
      </c>
      <c r="AY164" s="259" t="s">
        <v>131</v>
      </c>
    </row>
    <row r="165" s="12" customFormat="1">
      <c r="B165" s="239"/>
      <c r="C165" s="240"/>
      <c r="D165" s="236" t="s">
        <v>142</v>
      </c>
      <c r="E165" s="241" t="s">
        <v>1</v>
      </c>
      <c r="F165" s="242" t="s">
        <v>497</v>
      </c>
      <c r="G165" s="240"/>
      <c r="H165" s="243">
        <v>13.576000000000001</v>
      </c>
      <c r="I165" s="244"/>
      <c r="J165" s="240"/>
      <c r="K165" s="240"/>
      <c r="L165" s="245"/>
      <c r="M165" s="246"/>
      <c r="N165" s="247"/>
      <c r="O165" s="247"/>
      <c r="P165" s="247"/>
      <c r="Q165" s="247"/>
      <c r="R165" s="247"/>
      <c r="S165" s="247"/>
      <c r="T165" s="248"/>
      <c r="AT165" s="249" t="s">
        <v>142</v>
      </c>
      <c r="AU165" s="249" t="s">
        <v>88</v>
      </c>
      <c r="AV165" s="12" t="s">
        <v>88</v>
      </c>
      <c r="AW165" s="12" t="s">
        <v>34</v>
      </c>
      <c r="AX165" s="12" t="s">
        <v>78</v>
      </c>
      <c r="AY165" s="249" t="s">
        <v>131</v>
      </c>
    </row>
    <row r="166" s="13" customFormat="1">
      <c r="B166" s="250"/>
      <c r="C166" s="251"/>
      <c r="D166" s="236" t="s">
        <v>142</v>
      </c>
      <c r="E166" s="252" t="s">
        <v>1</v>
      </c>
      <c r="F166" s="253" t="s">
        <v>422</v>
      </c>
      <c r="G166" s="251"/>
      <c r="H166" s="252" t="s">
        <v>1</v>
      </c>
      <c r="I166" s="254"/>
      <c r="J166" s="251"/>
      <c r="K166" s="251"/>
      <c r="L166" s="255"/>
      <c r="M166" s="256"/>
      <c r="N166" s="257"/>
      <c r="O166" s="257"/>
      <c r="P166" s="257"/>
      <c r="Q166" s="257"/>
      <c r="R166" s="257"/>
      <c r="S166" s="257"/>
      <c r="T166" s="258"/>
      <c r="AT166" s="259" t="s">
        <v>142</v>
      </c>
      <c r="AU166" s="259" t="s">
        <v>88</v>
      </c>
      <c r="AV166" s="13" t="s">
        <v>86</v>
      </c>
      <c r="AW166" s="13" t="s">
        <v>34</v>
      </c>
      <c r="AX166" s="13" t="s">
        <v>78</v>
      </c>
      <c r="AY166" s="259" t="s">
        <v>131</v>
      </c>
    </row>
    <row r="167" s="12" customFormat="1">
      <c r="B167" s="239"/>
      <c r="C167" s="240"/>
      <c r="D167" s="236" t="s">
        <v>142</v>
      </c>
      <c r="E167" s="241" t="s">
        <v>1</v>
      </c>
      <c r="F167" s="242" t="s">
        <v>474</v>
      </c>
      <c r="G167" s="240"/>
      <c r="H167" s="243">
        <v>6.4000000000000004</v>
      </c>
      <c r="I167" s="244"/>
      <c r="J167" s="240"/>
      <c r="K167" s="240"/>
      <c r="L167" s="245"/>
      <c r="M167" s="246"/>
      <c r="N167" s="247"/>
      <c r="O167" s="247"/>
      <c r="P167" s="247"/>
      <c r="Q167" s="247"/>
      <c r="R167" s="247"/>
      <c r="S167" s="247"/>
      <c r="T167" s="248"/>
      <c r="AT167" s="249" t="s">
        <v>142</v>
      </c>
      <c r="AU167" s="249" t="s">
        <v>88</v>
      </c>
      <c r="AV167" s="12" t="s">
        <v>88</v>
      </c>
      <c r="AW167" s="12" t="s">
        <v>34</v>
      </c>
      <c r="AX167" s="12" t="s">
        <v>78</v>
      </c>
      <c r="AY167" s="249" t="s">
        <v>131</v>
      </c>
    </row>
    <row r="168" s="14" customFormat="1">
      <c r="B168" s="260"/>
      <c r="C168" s="261"/>
      <c r="D168" s="236" t="s">
        <v>142</v>
      </c>
      <c r="E168" s="262" t="s">
        <v>1</v>
      </c>
      <c r="F168" s="263" t="s">
        <v>211</v>
      </c>
      <c r="G168" s="261"/>
      <c r="H168" s="264">
        <v>176.77600000000001</v>
      </c>
      <c r="I168" s="265"/>
      <c r="J168" s="261"/>
      <c r="K168" s="261"/>
      <c r="L168" s="266"/>
      <c r="M168" s="267"/>
      <c r="N168" s="268"/>
      <c r="O168" s="268"/>
      <c r="P168" s="268"/>
      <c r="Q168" s="268"/>
      <c r="R168" s="268"/>
      <c r="S168" s="268"/>
      <c r="T168" s="269"/>
      <c r="AT168" s="270" t="s">
        <v>142</v>
      </c>
      <c r="AU168" s="270" t="s">
        <v>88</v>
      </c>
      <c r="AV168" s="14" t="s">
        <v>138</v>
      </c>
      <c r="AW168" s="14" t="s">
        <v>34</v>
      </c>
      <c r="AX168" s="14" t="s">
        <v>86</v>
      </c>
      <c r="AY168" s="270" t="s">
        <v>131</v>
      </c>
    </row>
    <row r="169" s="11" customFormat="1" ht="22.8" customHeight="1">
      <c r="B169" s="207"/>
      <c r="C169" s="208"/>
      <c r="D169" s="209" t="s">
        <v>77</v>
      </c>
      <c r="E169" s="221" t="s">
        <v>313</v>
      </c>
      <c r="F169" s="221" t="s">
        <v>314</v>
      </c>
      <c r="G169" s="208"/>
      <c r="H169" s="208"/>
      <c r="I169" s="211"/>
      <c r="J169" s="222">
        <f>BK169</f>
        <v>0</v>
      </c>
      <c r="K169" s="208"/>
      <c r="L169" s="213"/>
      <c r="M169" s="214"/>
      <c r="N169" s="215"/>
      <c r="O169" s="215"/>
      <c r="P169" s="216">
        <f>P170</f>
        <v>0</v>
      </c>
      <c r="Q169" s="215"/>
      <c r="R169" s="216">
        <f>R170</f>
        <v>0</v>
      </c>
      <c r="S169" s="215"/>
      <c r="T169" s="217">
        <f>T170</f>
        <v>0</v>
      </c>
      <c r="AR169" s="218" t="s">
        <v>86</v>
      </c>
      <c r="AT169" s="219" t="s">
        <v>77</v>
      </c>
      <c r="AU169" s="219" t="s">
        <v>86</v>
      </c>
      <c r="AY169" s="218" t="s">
        <v>131</v>
      </c>
      <c r="BK169" s="220">
        <f>BK170</f>
        <v>0</v>
      </c>
    </row>
    <row r="170" s="1" customFormat="1" ht="24" customHeight="1">
      <c r="B170" s="37"/>
      <c r="C170" s="223" t="s">
        <v>8</v>
      </c>
      <c r="D170" s="223" t="s">
        <v>133</v>
      </c>
      <c r="E170" s="224" t="s">
        <v>316</v>
      </c>
      <c r="F170" s="225" t="s">
        <v>317</v>
      </c>
      <c r="G170" s="226" t="s">
        <v>219</v>
      </c>
      <c r="H170" s="227">
        <v>577.07799999999997</v>
      </c>
      <c r="I170" s="228"/>
      <c r="J170" s="229">
        <f>ROUND(I170*H170,2)</f>
        <v>0</v>
      </c>
      <c r="K170" s="225" t="s">
        <v>162</v>
      </c>
      <c r="L170" s="42"/>
      <c r="M170" s="230" t="s">
        <v>1</v>
      </c>
      <c r="N170" s="231" t="s">
        <v>43</v>
      </c>
      <c r="O170" s="85"/>
      <c r="P170" s="232">
        <f>O170*H170</f>
        <v>0</v>
      </c>
      <c r="Q170" s="232">
        <v>0</v>
      </c>
      <c r="R170" s="232">
        <f>Q170*H170</f>
        <v>0</v>
      </c>
      <c r="S170" s="232">
        <v>0</v>
      </c>
      <c r="T170" s="233">
        <f>S170*H170</f>
        <v>0</v>
      </c>
      <c r="AR170" s="234" t="s">
        <v>138</v>
      </c>
      <c r="AT170" s="234" t="s">
        <v>133</v>
      </c>
      <c r="AU170" s="234" t="s">
        <v>88</v>
      </c>
      <c r="AY170" s="16" t="s">
        <v>131</v>
      </c>
      <c r="BE170" s="235">
        <f>IF(N170="základní",J170,0)</f>
        <v>0</v>
      </c>
      <c r="BF170" s="235">
        <f>IF(N170="snížená",J170,0)</f>
        <v>0</v>
      </c>
      <c r="BG170" s="235">
        <f>IF(N170="zákl. přenesená",J170,0)</f>
        <v>0</v>
      </c>
      <c r="BH170" s="235">
        <f>IF(N170="sníž. přenesená",J170,0)</f>
        <v>0</v>
      </c>
      <c r="BI170" s="235">
        <f>IF(N170="nulová",J170,0)</f>
        <v>0</v>
      </c>
      <c r="BJ170" s="16" t="s">
        <v>86</v>
      </c>
      <c r="BK170" s="235">
        <f>ROUND(I170*H170,2)</f>
        <v>0</v>
      </c>
      <c r="BL170" s="16" t="s">
        <v>138</v>
      </c>
      <c r="BM170" s="234" t="s">
        <v>498</v>
      </c>
    </row>
    <row r="171" s="11" customFormat="1" ht="25.92" customHeight="1">
      <c r="B171" s="207"/>
      <c r="C171" s="208"/>
      <c r="D171" s="209" t="s">
        <v>77</v>
      </c>
      <c r="E171" s="210" t="s">
        <v>319</v>
      </c>
      <c r="F171" s="210" t="s">
        <v>320</v>
      </c>
      <c r="G171" s="208"/>
      <c r="H171" s="208"/>
      <c r="I171" s="211"/>
      <c r="J171" s="212">
        <f>BK171</f>
        <v>0</v>
      </c>
      <c r="K171" s="208"/>
      <c r="L171" s="213"/>
      <c r="M171" s="214"/>
      <c r="N171" s="215"/>
      <c r="O171" s="215"/>
      <c r="P171" s="216">
        <f>SUM(P172:P186)</f>
        <v>0</v>
      </c>
      <c r="Q171" s="215"/>
      <c r="R171" s="216">
        <f>SUM(R172:R186)</f>
        <v>0</v>
      </c>
      <c r="S171" s="215"/>
      <c r="T171" s="217">
        <f>SUM(T172:T186)</f>
        <v>0</v>
      </c>
      <c r="AR171" s="218" t="s">
        <v>138</v>
      </c>
      <c r="AT171" s="219" t="s">
        <v>77</v>
      </c>
      <c r="AU171" s="219" t="s">
        <v>78</v>
      </c>
      <c r="AY171" s="218" t="s">
        <v>131</v>
      </c>
      <c r="BK171" s="220">
        <f>SUM(BK172:BK186)</f>
        <v>0</v>
      </c>
    </row>
    <row r="172" s="1" customFormat="1" ht="16.5" customHeight="1">
      <c r="B172" s="37"/>
      <c r="C172" s="223" t="s">
        <v>215</v>
      </c>
      <c r="D172" s="223" t="s">
        <v>133</v>
      </c>
      <c r="E172" s="224" t="s">
        <v>322</v>
      </c>
      <c r="F172" s="225" t="s">
        <v>323</v>
      </c>
      <c r="G172" s="226" t="s">
        <v>324</v>
      </c>
      <c r="H172" s="227">
        <v>1</v>
      </c>
      <c r="I172" s="228"/>
      <c r="J172" s="229">
        <f>ROUND(I172*H172,2)</f>
        <v>0</v>
      </c>
      <c r="K172" s="225" t="s">
        <v>1</v>
      </c>
      <c r="L172" s="42"/>
      <c r="M172" s="230" t="s">
        <v>1</v>
      </c>
      <c r="N172" s="231" t="s">
        <v>43</v>
      </c>
      <c r="O172" s="85"/>
      <c r="P172" s="232">
        <f>O172*H172</f>
        <v>0</v>
      </c>
      <c r="Q172" s="232">
        <v>0</v>
      </c>
      <c r="R172" s="232">
        <f>Q172*H172</f>
        <v>0</v>
      </c>
      <c r="S172" s="232">
        <v>0</v>
      </c>
      <c r="T172" s="233">
        <f>S172*H172</f>
        <v>0</v>
      </c>
      <c r="AR172" s="234" t="s">
        <v>325</v>
      </c>
      <c r="AT172" s="234" t="s">
        <v>133</v>
      </c>
      <c r="AU172" s="234" t="s">
        <v>86</v>
      </c>
      <c r="AY172" s="16" t="s">
        <v>131</v>
      </c>
      <c r="BE172" s="235">
        <f>IF(N172="základní",J172,0)</f>
        <v>0</v>
      </c>
      <c r="BF172" s="235">
        <f>IF(N172="snížená",J172,0)</f>
        <v>0</v>
      </c>
      <c r="BG172" s="235">
        <f>IF(N172="zákl. přenesená",J172,0)</f>
        <v>0</v>
      </c>
      <c r="BH172" s="235">
        <f>IF(N172="sníž. přenesená",J172,0)</f>
        <v>0</v>
      </c>
      <c r="BI172" s="235">
        <f>IF(N172="nulová",J172,0)</f>
        <v>0</v>
      </c>
      <c r="BJ172" s="16" t="s">
        <v>86</v>
      </c>
      <c r="BK172" s="235">
        <f>ROUND(I172*H172,2)</f>
        <v>0</v>
      </c>
      <c r="BL172" s="16" t="s">
        <v>325</v>
      </c>
      <c r="BM172" s="234" t="s">
        <v>499</v>
      </c>
    </row>
    <row r="173" s="1" customFormat="1">
      <c r="B173" s="37"/>
      <c r="C173" s="38"/>
      <c r="D173" s="236" t="s">
        <v>140</v>
      </c>
      <c r="E173" s="38"/>
      <c r="F173" s="237" t="s">
        <v>327</v>
      </c>
      <c r="G173" s="38"/>
      <c r="H173" s="38"/>
      <c r="I173" s="138"/>
      <c r="J173" s="38"/>
      <c r="K173" s="38"/>
      <c r="L173" s="42"/>
      <c r="M173" s="238"/>
      <c r="N173" s="85"/>
      <c r="O173" s="85"/>
      <c r="P173" s="85"/>
      <c r="Q173" s="85"/>
      <c r="R173" s="85"/>
      <c r="S173" s="85"/>
      <c r="T173" s="86"/>
      <c r="AT173" s="16" t="s">
        <v>140</v>
      </c>
      <c r="AU173" s="16" t="s">
        <v>86</v>
      </c>
    </row>
    <row r="174" s="1" customFormat="1" ht="16.5" customHeight="1">
      <c r="B174" s="37"/>
      <c r="C174" s="223" t="s">
        <v>223</v>
      </c>
      <c r="D174" s="223" t="s">
        <v>133</v>
      </c>
      <c r="E174" s="224" t="s">
        <v>329</v>
      </c>
      <c r="F174" s="225" t="s">
        <v>330</v>
      </c>
      <c r="G174" s="226" t="s">
        <v>324</v>
      </c>
      <c r="H174" s="227">
        <v>1</v>
      </c>
      <c r="I174" s="228"/>
      <c r="J174" s="229">
        <f>ROUND(I174*H174,2)</f>
        <v>0</v>
      </c>
      <c r="K174" s="225" t="s">
        <v>1</v>
      </c>
      <c r="L174" s="42"/>
      <c r="M174" s="230" t="s">
        <v>1</v>
      </c>
      <c r="N174" s="231" t="s">
        <v>43</v>
      </c>
      <c r="O174" s="85"/>
      <c r="P174" s="232">
        <f>O174*H174</f>
        <v>0</v>
      </c>
      <c r="Q174" s="232">
        <v>0</v>
      </c>
      <c r="R174" s="232">
        <f>Q174*H174</f>
        <v>0</v>
      </c>
      <c r="S174" s="232">
        <v>0</v>
      </c>
      <c r="T174" s="233">
        <f>S174*H174</f>
        <v>0</v>
      </c>
      <c r="AR174" s="234" t="s">
        <v>325</v>
      </c>
      <c r="AT174" s="234" t="s">
        <v>133</v>
      </c>
      <c r="AU174" s="234" t="s">
        <v>86</v>
      </c>
      <c r="AY174" s="16" t="s">
        <v>131</v>
      </c>
      <c r="BE174" s="235">
        <f>IF(N174="základní",J174,0)</f>
        <v>0</v>
      </c>
      <c r="BF174" s="235">
        <f>IF(N174="snížená",J174,0)</f>
        <v>0</v>
      </c>
      <c r="BG174" s="235">
        <f>IF(N174="zákl. přenesená",J174,0)</f>
        <v>0</v>
      </c>
      <c r="BH174" s="235">
        <f>IF(N174="sníž. přenesená",J174,0)</f>
        <v>0</v>
      </c>
      <c r="BI174" s="235">
        <f>IF(N174="nulová",J174,0)</f>
        <v>0</v>
      </c>
      <c r="BJ174" s="16" t="s">
        <v>86</v>
      </c>
      <c r="BK174" s="235">
        <f>ROUND(I174*H174,2)</f>
        <v>0</v>
      </c>
      <c r="BL174" s="16" t="s">
        <v>325</v>
      </c>
      <c r="BM174" s="234" t="s">
        <v>500</v>
      </c>
    </row>
    <row r="175" s="1" customFormat="1" ht="16.5" customHeight="1">
      <c r="B175" s="37"/>
      <c r="C175" s="223" t="s">
        <v>229</v>
      </c>
      <c r="D175" s="223" t="s">
        <v>133</v>
      </c>
      <c r="E175" s="224" t="s">
        <v>333</v>
      </c>
      <c r="F175" s="225" t="s">
        <v>334</v>
      </c>
      <c r="G175" s="226" t="s">
        <v>136</v>
      </c>
      <c r="H175" s="227">
        <v>576</v>
      </c>
      <c r="I175" s="228"/>
      <c r="J175" s="229">
        <f>ROUND(I175*H175,2)</f>
        <v>0</v>
      </c>
      <c r="K175" s="225" t="s">
        <v>1</v>
      </c>
      <c r="L175" s="42"/>
      <c r="M175" s="230" t="s">
        <v>1</v>
      </c>
      <c r="N175" s="231" t="s">
        <v>43</v>
      </c>
      <c r="O175" s="85"/>
      <c r="P175" s="232">
        <f>O175*H175</f>
        <v>0</v>
      </c>
      <c r="Q175" s="232">
        <v>0</v>
      </c>
      <c r="R175" s="232">
        <f>Q175*H175</f>
        <v>0</v>
      </c>
      <c r="S175" s="232">
        <v>0</v>
      </c>
      <c r="T175" s="233">
        <f>S175*H175</f>
        <v>0</v>
      </c>
      <c r="AR175" s="234" t="s">
        <v>325</v>
      </c>
      <c r="AT175" s="234" t="s">
        <v>133</v>
      </c>
      <c r="AU175" s="234" t="s">
        <v>86</v>
      </c>
      <c r="AY175" s="16" t="s">
        <v>131</v>
      </c>
      <c r="BE175" s="235">
        <f>IF(N175="základní",J175,0)</f>
        <v>0</v>
      </c>
      <c r="BF175" s="235">
        <f>IF(N175="snížená",J175,0)</f>
        <v>0</v>
      </c>
      <c r="BG175" s="235">
        <f>IF(N175="zákl. přenesená",J175,0)</f>
        <v>0</v>
      </c>
      <c r="BH175" s="235">
        <f>IF(N175="sníž. přenesená",J175,0)</f>
        <v>0</v>
      </c>
      <c r="BI175" s="235">
        <f>IF(N175="nulová",J175,0)</f>
        <v>0</v>
      </c>
      <c r="BJ175" s="16" t="s">
        <v>86</v>
      </c>
      <c r="BK175" s="235">
        <f>ROUND(I175*H175,2)</f>
        <v>0</v>
      </c>
      <c r="BL175" s="16" t="s">
        <v>325</v>
      </c>
      <c r="BM175" s="234" t="s">
        <v>501</v>
      </c>
    </row>
    <row r="176" s="12" customFormat="1">
      <c r="B176" s="239"/>
      <c r="C176" s="240"/>
      <c r="D176" s="236" t="s">
        <v>142</v>
      </c>
      <c r="E176" s="241" t="s">
        <v>1</v>
      </c>
      <c r="F176" s="242" t="s">
        <v>502</v>
      </c>
      <c r="G176" s="240"/>
      <c r="H176" s="243">
        <v>576</v>
      </c>
      <c r="I176" s="244"/>
      <c r="J176" s="240"/>
      <c r="K176" s="240"/>
      <c r="L176" s="245"/>
      <c r="M176" s="246"/>
      <c r="N176" s="247"/>
      <c r="O176" s="247"/>
      <c r="P176" s="247"/>
      <c r="Q176" s="247"/>
      <c r="R176" s="247"/>
      <c r="S176" s="247"/>
      <c r="T176" s="248"/>
      <c r="AT176" s="249" t="s">
        <v>142</v>
      </c>
      <c r="AU176" s="249" t="s">
        <v>86</v>
      </c>
      <c r="AV176" s="12" t="s">
        <v>88</v>
      </c>
      <c r="AW176" s="12" t="s">
        <v>34</v>
      </c>
      <c r="AX176" s="12" t="s">
        <v>86</v>
      </c>
      <c r="AY176" s="249" t="s">
        <v>131</v>
      </c>
    </row>
    <row r="177" s="1" customFormat="1" ht="16.5" customHeight="1">
      <c r="B177" s="37"/>
      <c r="C177" s="223" t="s">
        <v>234</v>
      </c>
      <c r="D177" s="223" t="s">
        <v>133</v>
      </c>
      <c r="E177" s="224" t="s">
        <v>503</v>
      </c>
      <c r="F177" s="225" t="s">
        <v>334</v>
      </c>
      <c r="G177" s="226" t="s">
        <v>277</v>
      </c>
      <c r="H177" s="227">
        <v>144</v>
      </c>
      <c r="I177" s="228"/>
      <c r="J177" s="229">
        <f>ROUND(I177*H177,2)</f>
        <v>0</v>
      </c>
      <c r="K177" s="225" t="s">
        <v>1</v>
      </c>
      <c r="L177" s="42"/>
      <c r="M177" s="230" t="s">
        <v>1</v>
      </c>
      <c r="N177" s="231" t="s">
        <v>43</v>
      </c>
      <c r="O177" s="85"/>
      <c r="P177" s="232">
        <f>O177*H177</f>
        <v>0</v>
      </c>
      <c r="Q177" s="232">
        <v>0</v>
      </c>
      <c r="R177" s="232">
        <f>Q177*H177</f>
        <v>0</v>
      </c>
      <c r="S177" s="232">
        <v>0</v>
      </c>
      <c r="T177" s="233">
        <f>S177*H177</f>
        <v>0</v>
      </c>
      <c r="AR177" s="234" t="s">
        <v>325</v>
      </c>
      <c r="AT177" s="234" t="s">
        <v>133</v>
      </c>
      <c r="AU177" s="234" t="s">
        <v>86</v>
      </c>
      <c r="AY177" s="16" t="s">
        <v>131</v>
      </c>
      <c r="BE177" s="235">
        <f>IF(N177="základní",J177,0)</f>
        <v>0</v>
      </c>
      <c r="BF177" s="235">
        <f>IF(N177="snížená",J177,0)</f>
        <v>0</v>
      </c>
      <c r="BG177" s="235">
        <f>IF(N177="zákl. přenesená",J177,0)</f>
        <v>0</v>
      </c>
      <c r="BH177" s="235">
        <f>IF(N177="sníž. přenesená",J177,0)</f>
        <v>0</v>
      </c>
      <c r="BI177" s="235">
        <f>IF(N177="nulová",J177,0)</f>
        <v>0</v>
      </c>
      <c r="BJ177" s="16" t="s">
        <v>86</v>
      </c>
      <c r="BK177" s="235">
        <f>ROUND(I177*H177,2)</f>
        <v>0</v>
      </c>
      <c r="BL177" s="16" t="s">
        <v>325</v>
      </c>
      <c r="BM177" s="234" t="s">
        <v>504</v>
      </c>
    </row>
    <row r="178" s="1" customFormat="1" ht="36" customHeight="1">
      <c r="B178" s="37"/>
      <c r="C178" s="223" t="s">
        <v>241</v>
      </c>
      <c r="D178" s="223" t="s">
        <v>133</v>
      </c>
      <c r="E178" s="224" t="s">
        <v>338</v>
      </c>
      <c r="F178" s="225" t="s">
        <v>339</v>
      </c>
      <c r="G178" s="226" t="s">
        <v>340</v>
      </c>
      <c r="H178" s="227">
        <v>2</v>
      </c>
      <c r="I178" s="228"/>
      <c r="J178" s="229">
        <f>ROUND(I178*H178,2)</f>
        <v>0</v>
      </c>
      <c r="K178" s="225" t="s">
        <v>1</v>
      </c>
      <c r="L178" s="42"/>
      <c r="M178" s="230" t="s">
        <v>1</v>
      </c>
      <c r="N178" s="231" t="s">
        <v>43</v>
      </c>
      <c r="O178" s="85"/>
      <c r="P178" s="232">
        <f>O178*H178</f>
        <v>0</v>
      </c>
      <c r="Q178" s="232">
        <v>0</v>
      </c>
      <c r="R178" s="232">
        <f>Q178*H178</f>
        <v>0</v>
      </c>
      <c r="S178" s="232">
        <v>0</v>
      </c>
      <c r="T178" s="233">
        <f>S178*H178</f>
        <v>0</v>
      </c>
      <c r="AR178" s="234" t="s">
        <v>325</v>
      </c>
      <c r="AT178" s="234" t="s">
        <v>133</v>
      </c>
      <c r="AU178" s="234" t="s">
        <v>86</v>
      </c>
      <c r="AY178" s="16" t="s">
        <v>131</v>
      </c>
      <c r="BE178" s="235">
        <f>IF(N178="základní",J178,0)</f>
        <v>0</v>
      </c>
      <c r="BF178" s="235">
        <f>IF(N178="snížená",J178,0)</f>
        <v>0</v>
      </c>
      <c r="BG178" s="235">
        <f>IF(N178="zákl. přenesená",J178,0)</f>
        <v>0</v>
      </c>
      <c r="BH178" s="235">
        <f>IF(N178="sníž. přenesená",J178,0)</f>
        <v>0</v>
      </c>
      <c r="BI178" s="235">
        <f>IF(N178="nulová",J178,0)</f>
        <v>0</v>
      </c>
      <c r="BJ178" s="16" t="s">
        <v>86</v>
      </c>
      <c r="BK178" s="235">
        <f>ROUND(I178*H178,2)</f>
        <v>0</v>
      </c>
      <c r="BL178" s="16" t="s">
        <v>325</v>
      </c>
      <c r="BM178" s="234" t="s">
        <v>505</v>
      </c>
    </row>
    <row r="179" s="1" customFormat="1" ht="36" customHeight="1">
      <c r="B179" s="37"/>
      <c r="C179" s="223" t="s">
        <v>7</v>
      </c>
      <c r="D179" s="223" t="s">
        <v>133</v>
      </c>
      <c r="E179" s="224" t="s">
        <v>343</v>
      </c>
      <c r="F179" s="225" t="s">
        <v>344</v>
      </c>
      <c r="G179" s="226" t="s">
        <v>324</v>
      </c>
      <c r="H179" s="227">
        <v>1</v>
      </c>
      <c r="I179" s="228"/>
      <c r="J179" s="229">
        <f>ROUND(I179*H179,2)</f>
        <v>0</v>
      </c>
      <c r="K179" s="225" t="s">
        <v>1</v>
      </c>
      <c r="L179" s="42"/>
      <c r="M179" s="230" t="s">
        <v>1</v>
      </c>
      <c r="N179" s="231" t="s">
        <v>43</v>
      </c>
      <c r="O179" s="85"/>
      <c r="P179" s="232">
        <f>O179*H179</f>
        <v>0</v>
      </c>
      <c r="Q179" s="232">
        <v>0</v>
      </c>
      <c r="R179" s="232">
        <f>Q179*H179</f>
        <v>0</v>
      </c>
      <c r="S179" s="232">
        <v>0</v>
      </c>
      <c r="T179" s="233">
        <f>S179*H179</f>
        <v>0</v>
      </c>
      <c r="AR179" s="234" t="s">
        <v>325</v>
      </c>
      <c r="AT179" s="234" t="s">
        <v>133</v>
      </c>
      <c r="AU179" s="234" t="s">
        <v>86</v>
      </c>
      <c r="AY179" s="16" t="s">
        <v>131</v>
      </c>
      <c r="BE179" s="235">
        <f>IF(N179="základní",J179,0)</f>
        <v>0</v>
      </c>
      <c r="BF179" s="235">
        <f>IF(N179="snížená",J179,0)</f>
        <v>0</v>
      </c>
      <c r="BG179" s="235">
        <f>IF(N179="zákl. přenesená",J179,0)</f>
        <v>0</v>
      </c>
      <c r="BH179" s="235">
        <f>IF(N179="sníž. přenesená",J179,0)</f>
        <v>0</v>
      </c>
      <c r="BI179" s="235">
        <f>IF(N179="nulová",J179,0)</f>
        <v>0</v>
      </c>
      <c r="BJ179" s="16" t="s">
        <v>86</v>
      </c>
      <c r="BK179" s="235">
        <f>ROUND(I179*H179,2)</f>
        <v>0</v>
      </c>
      <c r="BL179" s="16" t="s">
        <v>325</v>
      </c>
      <c r="BM179" s="234" t="s">
        <v>506</v>
      </c>
    </row>
    <row r="180" s="1" customFormat="1" ht="24" customHeight="1">
      <c r="B180" s="37"/>
      <c r="C180" s="223" t="s">
        <v>252</v>
      </c>
      <c r="D180" s="223" t="s">
        <v>133</v>
      </c>
      <c r="E180" s="224" t="s">
        <v>347</v>
      </c>
      <c r="F180" s="225" t="s">
        <v>348</v>
      </c>
      <c r="G180" s="226" t="s">
        <v>324</v>
      </c>
      <c r="H180" s="227">
        <v>1</v>
      </c>
      <c r="I180" s="228"/>
      <c r="J180" s="229">
        <f>ROUND(I180*H180,2)</f>
        <v>0</v>
      </c>
      <c r="K180" s="225" t="s">
        <v>1</v>
      </c>
      <c r="L180" s="42"/>
      <c r="M180" s="230" t="s">
        <v>1</v>
      </c>
      <c r="N180" s="231" t="s">
        <v>43</v>
      </c>
      <c r="O180" s="85"/>
      <c r="P180" s="232">
        <f>O180*H180</f>
        <v>0</v>
      </c>
      <c r="Q180" s="232">
        <v>0</v>
      </c>
      <c r="R180" s="232">
        <f>Q180*H180</f>
        <v>0</v>
      </c>
      <c r="S180" s="232">
        <v>0</v>
      </c>
      <c r="T180" s="233">
        <f>S180*H180</f>
        <v>0</v>
      </c>
      <c r="AR180" s="234" t="s">
        <v>325</v>
      </c>
      <c r="AT180" s="234" t="s">
        <v>133</v>
      </c>
      <c r="AU180" s="234" t="s">
        <v>86</v>
      </c>
      <c r="AY180" s="16" t="s">
        <v>131</v>
      </c>
      <c r="BE180" s="235">
        <f>IF(N180="základní",J180,0)</f>
        <v>0</v>
      </c>
      <c r="BF180" s="235">
        <f>IF(N180="snížená",J180,0)</f>
        <v>0</v>
      </c>
      <c r="BG180" s="235">
        <f>IF(N180="zákl. přenesená",J180,0)</f>
        <v>0</v>
      </c>
      <c r="BH180" s="235">
        <f>IF(N180="sníž. přenesená",J180,0)</f>
        <v>0</v>
      </c>
      <c r="BI180" s="235">
        <f>IF(N180="nulová",J180,0)</f>
        <v>0</v>
      </c>
      <c r="BJ180" s="16" t="s">
        <v>86</v>
      </c>
      <c r="BK180" s="235">
        <f>ROUND(I180*H180,2)</f>
        <v>0</v>
      </c>
      <c r="BL180" s="16" t="s">
        <v>325</v>
      </c>
      <c r="BM180" s="234" t="s">
        <v>507</v>
      </c>
    </row>
    <row r="181" s="1" customFormat="1" ht="16.5" customHeight="1">
      <c r="B181" s="37"/>
      <c r="C181" s="223" t="s">
        <v>259</v>
      </c>
      <c r="D181" s="223" t="s">
        <v>133</v>
      </c>
      <c r="E181" s="224" t="s">
        <v>351</v>
      </c>
      <c r="F181" s="225" t="s">
        <v>352</v>
      </c>
      <c r="G181" s="226" t="s">
        <v>324</v>
      </c>
      <c r="H181" s="227">
        <v>1</v>
      </c>
      <c r="I181" s="228"/>
      <c r="J181" s="229">
        <f>ROUND(I181*H181,2)</f>
        <v>0</v>
      </c>
      <c r="K181" s="225" t="s">
        <v>1</v>
      </c>
      <c r="L181" s="42"/>
      <c r="M181" s="230" t="s">
        <v>1</v>
      </c>
      <c r="N181" s="231" t="s">
        <v>43</v>
      </c>
      <c r="O181" s="85"/>
      <c r="P181" s="232">
        <f>O181*H181</f>
        <v>0</v>
      </c>
      <c r="Q181" s="232">
        <v>0</v>
      </c>
      <c r="R181" s="232">
        <f>Q181*H181</f>
        <v>0</v>
      </c>
      <c r="S181" s="232">
        <v>0</v>
      </c>
      <c r="T181" s="233">
        <f>S181*H181</f>
        <v>0</v>
      </c>
      <c r="AR181" s="234" t="s">
        <v>325</v>
      </c>
      <c r="AT181" s="234" t="s">
        <v>133</v>
      </c>
      <c r="AU181" s="234" t="s">
        <v>86</v>
      </c>
      <c r="AY181" s="16" t="s">
        <v>131</v>
      </c>
      <c r="BE181" s="235">
        <f>IF(N181="základní",J181,0)</f>
        <v>0</v>
      </c>
      <c r="BF181" s="235">
        <f>IF(N181="snížená",J181,0)</f>
        <v>0</v>
      </c>
      <c r="BG181" s="235">
        <f>IF(N181="zákl. přenesená",J181,0)</f>
        <v>0</v>
      </c>
      <c r="BH181" s="235">
        <f>IF(N181="sníž. přenesená",J181,0)</f>
        <v>0</v>
      </c>
      <c r="BI181" s="235">
        <f>IF(N181="nulová",J181,0)</f>
        <v>0</v>
      </c>
      <c r="BJ181" s="16" t="s">
        <v>86</v>
      </c>
      <c r="BK181" s="235">
        <f>ROUND(I181*H181,2)</f>
        <v>0</v>
      </c>
      <c r="BL181" s="16" t="s">
        <v>325</v>
      </c>
      <c r="BM181" s="234" t="s">
        <v>508</v>
      </c>
    </row>
    <row r="182" s="1" customFormat="1" ht="16.5" customHeight="1">
      <c r="B182" s="37"/>
      <c r="C182" s="223" t="s">
        <v>264</v>
      </c>
      <c r="D182" s="223" t="s">
        <v>133</v>
      </c>
      <c r="E182" s="224" t="s">
        <v>355</v>
      </c>
      <c r="F182" s="225" t="s">
        <v>356</v>
      </c>
      <c r="G182" s="226" t="s">
        <v>153</v>
      </c>
      <c r="H182" s="227">
        <v>1</v>
      </c>
      <c r="I182" s="228"/>
      <c r="J182" s="229">
        <f>ROUND(I182*H182,2)</f>
        <v>0</v>
      </c>
      <c r="K182" s="225" t="s">
        <v>1</v>
      </c>
      <c r="L182" s="42"/>
      <c r="M182" s="230" t="s">
        <v>1</v>
      </c>
      <c r="N182" s="231" t="s">
        <v>43</v>
      </c>
      <c r="O182" s="85"/>
      <c r="P182" s="232">
        <f>O182*H182</f>
        <v>0</v>
      </c>
      <c r="Q182" s="232">
        <v>0</v>
      </c>
      <c r="R182" s="232">
        <f>Q182*H182</f>
        <v>0</v>
      </c>
      <c r="S182" s="232">
        <v>0</v>
      </c>
      <c r="T182" s="233">
        <f>S182*H182</f>
        <v>0</v>
      </c>
      <c r="AR182" s="234" t="s">
        <v>325</v>
      </c>
      <c r="AT182" s="234" t="s">
        <v>133</v>
      </c>
      <c r="AU182" s="234" t="s">
        <v>86</v>
      </c>
      <c r="AY182" s="16" t="s">
        <v>131</v>
      </c>
      <c r="BE182" s="235">
        <f>IF(N182="základní",J182,0)</f>
        <v>0</v>
      </c>
      <c r="BF182" s="235">
        <f>IF(N182="snížená",J182,0)</f>
        <v>0</v>
      </c>
      <c r="BG182" s="235">
        <f>IF(N182="zákl. přenesená",J182,0)</f>
        <v>0</v>
      </c>
      <c r="BH182" s="235">
        <f>IF(N182="sníž. přenesená",J182,0)</f>
        <v>0</v>
      </c>
      <c r="BI182" s="235">
        <f>IF(N182="nulová",J182,0)</f>
        <v>0</v>
      </c>
      <c r="BJ182" s="16" t="s">
        <v>86</v>
      </c>
      <c r="BK182" s="235">
        <f>ROUND(I182*H182,2)</f>
        <v>0</v>
      </c>
      <c r="BL182" s="16" t="s">
        <v>325</v>
      </c>
      <c r="BM182" s="234" t="s">
        <v>509</v>
      </c>
    </row>
    <row r="183" s="1" customFormat="1" ht="16.5" customHeight="1">
      <c r="B183" s="37"/>
      <c r="C183" s="223" t="s">
        <v>270</v>
      </c>
      <c r="D183" s="223" t="s">
        <v>133</v>
      </c>
      <c r="E183" s="224" t="s">
        <v>359</v>
      </c>
      <c r="F183" s="225" t="s">
        <v>360</v>
      </c>
      <c r="G183" s="226" t="s">
        <v>324</v>
      </c>
      <c r="H183" s="227">
        <v>1</v>
      </c>
      <c r="I183" s="228"/>
      <c r="J183" s="229">
        <f>ROUND(I183*H183,2)</f>
        <v>0</v>
      </c>
      <c r="K183" s="225" t="s">
        <v>1</v>
      </c>
      <c r="L183" s="42"/>
      <c r="M183" s="230" t="s">
        <v>1</v>
      </c>
      <c r="N183" s="231" t="s">
        <v>43</v>
      </c>
      <c r="O183" s="85"/>
      <c r="P183" s="232">
        <f>O183*H183</f>
        <v>0</v>
      </c>
      <c r="Q183" s="232">
        <v>0</v>
      </c>
      <c r="R183" s="232">
        <f>Q183*H183</f>
        <v>0</v>
      </c>
      <c r="S183" s="232">
        <v>0</v>
      </c>
      <c r="T183" s="233">
        <f>S183*H183</f>
        <v>0</v>
      </c>
      <c r="AR183" s="234" t="s">
        <v>325</v>
      </c>
      <c r="AT183" s="234" t="s">
        <v>133</v>
      </c>
      <c r="AU183" s="234" t="s">
        <v>86</v>
      </c>
      <c r="AY183" s="16" t="s">
        <v>131</v>
      </c>
      <c r="BE183" s="235">
        <f>IF(N183="základní",J183,0)</f>
        <v>0</v>
      </c>
      <c r="BF183" s="235">
        <f>IF(N183="snížená",J183,0)</f>
        <v>0</v>
      </c>
      <c r="BG183" s="235">
        <f>IF(N183="zákl. přenesená",J183,0)</f>
        <v>0</v>
      </c>
      <c r="BH183" s="235">
        <f>IF(N183="sníž. přenesená",J183,0)</f>
        <v>0</v>
      </c>
      <c r="BI183" s="235">
        <f>IF(N183="nulová",J183,0)</f>
        <v>0</v>
      </c>
      <c r="BJ183" s="16" t="s">
        <v>86</v>
      </c>
      <c r="BK183" s="235">
        <f>ROUND(I183*H183,2)</f>
        <v>0</v>
      </c>
      <c r="BL183" s="16" t="s">
        <v>325</v>
      </c>
      <c r="BM183" s="234" t="s">
        <v>510</v>
      </c>
    </row>
    <row r="184" s="1" customFormat="1" ht="36" customHeight="1">
      <c r="B184" s="37"/>
      <c r="C184" s="223" t="s">
        <v>274</v>
      </c>
      <c r="D184" s="223" t="s">
        <v>133</v>
      </c>
      <c r="E184" s="224" t="s">
        <v>363</v>
      </c>
      <c r="F184" s="225" t="s">
        <v>364</v>
      </c>
      <c r="G184" s="226" t="s">
        <v>277</v>
      </c>
      <c r="H184" s="227">
        <v>18</v>
      </c>
      <c r="I184" s="228"/>
      <c r="J184" s="229">
        <f>ROUND(I184*H184,2)</f>
        <v>0</v>
      </c>
      <c r="K184" s="225" t="s">
        <v>1</v>
      </c>
      <c r="L184" s="42"/>
      <c r="M184" s="230" t="s">
        <v>1</v>
      </c>
      <c r="N184" s="231" t="s">
        <v>43</v>
      </c>
      <c r="O184" s="85"/>
      <c r="P184" s="232">
        <f>O184*H184</f>
        <v>0</v>
      </c>
      <c r="Q184" s="232">
        <v>0</v>
      </c>
      <c r="R184" s="232">
        <f>Q184*H184</f>
        <v>0</v>
      </c>
      <c r="S184" s="232">
        <v>0</v>
      </c>
      <c r="T184" s="233">
        <f>S184*H184</f>
        <v>0</v>
      </c>
      <c r="AR184" s="234" t="s">
        <v>325</v>
      </c>
      <c r="AT184" s="234" t="s">
        <v>133</v>
      </c>
      <c r="AU184" s="234" t="s">
        <v>86</v>
      </c>
      <c r="AY184" s="16" t="s">
        <v>131</v>
      </c>
      <c r="BE184" s="235">
        <f>IF(N184="základní",J184,0)</f>
        <v>0</v>
      </c>
      <c r="BF184" s="235">
        <f>IF(N184="snížená",J184,0)</f>
        <v>0</v>
      </c>
      <c r="BG184" s="235">
        <f>IF(N184="zákl. přenesená",J184,0)</f>
        <v>0</v>
      </c>
      <c r="BH184" s="235">
        <f>IF(N184="sníž. přenesená",J184,0)</f>
        <v>0</v>
      </c>
      <c r="BI184" s="235">
        <f>IF(N184="nulová",J184,0)</f>
        <v>0</v>
      </c>
      <c r="BJ184" s="16" t="s">
        <v>86</v>
      </c>
      <c r="BK184" s="235">
        <f>ROUND(I184*H184,2)</f>
        <v>0</v>
      </c>
      <c r="BL184" s="16" t="s">
        <v>325</v>
      </c>
      <c r="BM184" s="234" t="s">
        <v>511</v>
      </c>
    </row>
    <row r="185" s="1" customFormat="1" ht="36" customHeight="1">
      <c r="B185" s="37"/>
      <c r="C185" s="223" t="s">
        <v>283</v>
      </c>
      <c r="D185" s="223" t="s">
        <v>133</v>
      </c>
      <c r="E185" s="224" t="s">
        <v>367</v>
      </c>
      <c r="F185" s="225" t="s">
        <v>368</v>
      </c>
      <c r="G185" s="226" t="s">
        <v>324</v>
      </c>
      <c r="H185" s="227">
        <v>1</v>
      </c>
      <c r="I185" s="228"/>
      <c r="J185" s="229">
        <f>ROUND(I185*H185,2)</f>
        <v>0</v>
      </c>
      <c r="K185" s="225" t="s">
        <v>1</v>
      </c>
      <c r="L185" s="42"/>
      <c r="M185" s="230" t="s">
        <v>1</v>
      </c>
      <c r="N185" s="231" t="s">
        <v>43</v>
      </c>
      <c r="O185" s="85"/>
      <c r="P185" s="232">
        <f>O185*H185</f>
        <v>0</v>
      </c>
      <c r="Q185" s="232">
        <v>0</v>
      </c>
      <c r="R185" s="232">
        <f>Q185*H185</f>
        <v>0</v>
      </c>
      <c r="S185" s="232">
        <v>0</v>
      </c>
      <c r="T185" s="233">
        <f>S185*H185</f>
        <v>0</v>
      </c>
      <c r="AR185" s="234" t="s">
        <v>325</v>
      </c>
      <c r="AT185" s="234" t="s">
        <v>133</v>
      </c>
      <c r="AU185" s="234" t="s">
        <v>86</v>
      </c>
      <c r="AY185" s="16" t="s">
        <v>131</v>
      </c>
      <c r="BE185" s="235">
        <f>IF(N185="základní",J185,0)</f>
        <v>0</v>
      </c>
      <c r="BF185" s="235">
        <f>IF(N185="snížená",J185,0)</f>
        <v>0</v>
      </c>
      <c r="BG185" s="235">
        <f>IF(N185="zákl. přenesená",J185,0)</f>
        <v>0</v>
      </c>
      <c r="BH185" s="235">
        <f>IF(N185="sníž. přenesená",J185,0)</f>
        <v>0</v>
      </c>
      <c r="BI185" s="235">
        <f>IF(N185="nulová",J185,0)</f>
        <v>0</v>
      </c>
      <c r="BJ185" s="16" t="s">
        <v>86</v>
      </c>
      <c r="BK185" s="235">
        <f>ROUND(I185*H185,2)</f>
        <v>0</v>
      </c>
      <c r="BL185" s="16" t="s">
        <v>325</v>
      </c>
      <c r="BM185" s="234" t="s">
        <v>512</v>
      </c>
    </row>
    <row r="186" s="1" customFormat="1">
      <c r="B186" s="37"/>
      <c r="C186" s="38"/>
      <c r="D186" s="236" t="s">
        <v>140</v>
      </c>
      <c r="E186" s="38"/>
      <c r="F186" s="237" t="s">
        <v>370</v>
      </c>
      <c r="G186" s="38"/>
      <c r="H186" s="38"/>
      <c r="I186" s="138"/>
      <c r="J186" s="38"/>
      <c r="K186" s="38"/>
      <c r="L186" s="42"/>
      <c r="M186" s="238"/>
      <c r="N186" s="85"/>
      <c r="O186" s="85"/>
      <c r="P186" s="85"/>
      <c r="Q186" s="85"/>
      <c r="R186" s="85"/>
      <c r="S186" s="85"/>
      <c r="T186" s="86"/>
      <c r="AT186" s="16" t="s">
        <v>140</v>
      </c>
      <c r="AU186" s="16" t="s">
        <v>86</v>
      </c>
    </row>
    <row r="187" s="11" customFormat="1" ht="25.92" customHeight="1">
      <c r="B187" s="207"/>
      <c r="C187" s="208"/>
      <c r="D187" s="209" t="s">
        <v>77</v>
      </c>
      <c r="E187" s="210" t="s">
        <v>376</v>
      </c>
      <c r="F187" s="210" t="s">
        <v>377</v>
      </c>
      <c r="G187" s="208"/>
      <c r="H187" s="208"/>
      <c r="I187" s="211"/>
      <c r="J187" s="212">
        <f>BK187</f>
        <v>0</v>
      </c>
      <c r="K187" s="208"/>
      <c r="L187" s="213"/>
      <c r="M187" s="214"/>
      <c r="N187" s="215"/>
      <c r="O187" s="215"/>
      <c r="P187" s="216">
        <f>P188+P190</f>
        <v>0</v>
      </c>
      <c r="Q187" s="215"/>
      <c r="R187" s="216">
        <f>R188+R190</f>
        <v>0</v>
      </c>
      <c r="S187" s="215"/>
      <c r="T187" s="217">
        <f>T188+T190</f>
        <v>0</v>
      </c>
      <c r="AR187" s="218" t="s">
        <v>155</v>
      </c>
      <c r="AT187" s="219" t="s">
        <v>77</v>
      </c>
      <c r="AU187" s="219" t="s">
        <v>78</v>
      </c>
      <c r="AY187" s="218" t="s">
        <v>131</v>
      </c>
      <c r="BK187" s="220">
        <f>BK188+BK190</f>
        <v>0</v>
      </c>
    </row>
    <row r="188" s="11" customFormat="1" ht="22.8" customHeight="1">
      <c r="B188" s="207"/>
      <c r="C188" s="208"/>
      <c r="D188" s="209" t="s">
        <v>77</v>
      </c>
      <c r="E188" s="221" t="s">
        <v>378</v>
      </c>
      <c r="F188" s="221" t="s">
        <v>379</v>
      </c>
      <c r="G188" s="208"/>
      <c r="H188" s="208"/>
      <c r="I188" s="211"/>
      <c r="J188" s="222">
        <f>BK188</f>
        <v>0</v>
      </c>
      <c r="K188" s="208"/>
      <c r="L188" s="213"/>
      <c r="M188" s="214"/>
      <c r="N188" s="215"/>
      <c r="O188" s="215"/>
      <c r="P188" s="216">
        <f>P189</f>
        <v>0</v>
      </c>
      <c r="Q188" s="215"/>
      <c r="R188" s="216">
        <f>R189</f>
        <v>0</v>
      </c>
      <c r="S188" s="215"/>
      <c r="T188" s="217">
        <f>T189</f>
        <v>0</v>
      </c>
      <c r="AR188" s="218" t="s">
        <v>155</v>
      </c>
      <c r="AT188" s="219" t="s">
        <v>77</v>
      </c>
      <c r="AU188" s="219" t="s">
        <v>86</v>
      </c>
      <c r="AY188" s="218" t="s">
        <v>131</v>
      </c>
      <c r="BK188" s="220">
        <f>BK189</f>
        <v>0</v>
      </c>
    </row>
    <row r="189" s="1" customFormat="1" ht="16.5" customHeight="1">
      <c r="B189" s="37"/>
      <c r="C189" s="223" t="s">
        <v>289</v>
      </c>
      <c r="D189" s="223" t="s">
        <v>133</v>
      </c>
      <c r="E189" s="224" t="s">
        <v>381</v>
      </c>
      <c r="F189" s="225" t="s">
        <v>382</v>
      </c>
      <c r="G189" s="226" t="s">
        <v>383</v>
      </c>
      <c r="H189" s="227">
        <v>1</v>
      </c>
      <c r="I189" s="228"/>
      <c r="J189" s="229">
        <f>ROUND(I189*H189,2)</f>
        <v>0</v>
      </c>
      <c r="K189" s="225" t="s">
        <v>397</v>
      </c>
      <c r="L189" s="42"/>
      <c r="M189" s="230" t="s">
        <v>1</v>
      </c>
      <c r="N189" s="231" t="s">
        <v>43</v>
      </c>
      <c r="O189" s="85"/>
      <c r="P189" s="232">
        <f>O189*H189</f>
        <v>0</v>
      </c>
      <c r="Q189" s="232">
        <v>0</v>
      </c>
      <c r="R189" s="232">
        <f>Q189*H189</f>
        <v>0</v>
      </c>
      <c r="S189" s="232">
        <v>0</v>
      </c>
      <c r="T189" s="233">
        <f>S189*H189</f>
        <v>0</v>
      </c>
      <c r="AR189" s="234" t="s">
        <v>384</v>
      </c>
      <c r="AT189" s="234" t="s">
        <v>133</v>
      </c>
      <c r="AU189" s="234" t="s">
        <v>88</v>
      </c>
      <c r="AY189" s="16" t="s">
        <v>131</v>
      </c>
      <c r="BE189" s="235">
        <f>IF(N189="základní",J189,0)</f>
        <v>0</v>
      </c>
      <c r="BF189" s="235">
        <f>IF(N189="snížená",J189,0)</f>
        <v>0</v>
      </c>
      <c r="BG189" s="235">
        <f>IF(N189="zákl. přenesená",J189,0)</f>
        <v>0</v>
      </c>
      <c r="BH189" s="235">
        <f>IF(N189="sníž. přenesená",J189,0)</f>
        <v>0</v>
      </c>
      <c r="BI189" s="235">
        <f>IF(N189="nulová",J189,0)</f>
        <v>0</v>
      </c>
      <c r="BJ189" s="16" t="s">
        <v>86</v>
      </c>
      <c r="BK189" s="235">
        <f>ROUND(I189*H189,2)</f>
        <v>0</v>
      </c>
      <c r="BL189" s="16" t="s">
        <v>384</v>
      </c>
      <c r="BM189" s="234" t="s">
        <v>513</v>
      </c>
    </row>
    <row r="190" s="11" customFormat="1" ht="22.8" customHeight="1">
      <c r="B190" s="207"/>
      <c r="C190" s="208"/>
      <c r="D190" s="209" t="s">
        <v>77</v>
      </c>
      <c r="E190" s="221" t="s">
        <v>386</v>
      </c>
      <c r="F190" s="221" t="s">
        <v>387</v>
      </c>
      <c r="G190" s="208"/>
      <c r="H190" s="208"/>
      <c r="I190" s="211"/>
      <c r="J190" s="222">
        <f>BK190</f>
        <v>0</v>
      </c>
      <c r="K190" s="208"/>
      <c r="L190" s="213"/>
      <c r="M190" s="214"/>
      <c r="N190" s="215"/>
      <c r="O190" s="215"/>
      <c r="P190" s="216">
        <f>SUM(P191:P193)</f>
        <v>0</v>
      </c>
      <c r="Q190" s="215"/>
      <c r="R190" s="216">
        <f>SUM(R191:R193)</f>
        <v>0</v>
      </c>
      <c r="S190" s="215"/>
      <c r="T190" s="217">
        <f>SUM(T191:T193)</f>
        <v>0</v>
      </c>
      <c r="AR190" s="218" t="s">
        <v>155</v>
      </c>
      <c r="AT190" s="219" t="s">
        <v>77</v>
      </c>
      <c r="AU190" s="219" t="s">
        <v>86</v>
      </c>
      <c r="AY190" s="218" t="s">
        <v>131</v>
      </c>
      <c r="BK190" s="220">
        <f>SUM(BK191:BK193)</f>
        <v>0</v>
      </c>
    </row>
    <row r="191" s="1" customFormat="1" ht="16.5" customHeight="1">
      <c r="B191" s="37"/>
      <c r="C191" s="223" t="s">
        <v>293</v>
      </c>
      <c r="D191" s="223" t="s">
        <v>133</v>
      </c>
      <c r="E191" s="224" t="s">
        <v>389</v>
      </c>
      <c r="F191" s="225" t="s">
        <v>390</v>
      </c>
      <c r="G191" s="226" t="s">
        <v>391</v>
      </c>
      <c r="H191" s="227">
        <v>1</v>
      </c>
      <c r="I191" s="228"/>
      <c r="J191" s="229">
        <f>ROUND(I191*H191,2)</f>
        <v>0</v>
      </c>
      <c r="K191" s="225" t="s">
        <v>397</v>
      </c>
      <c r="L191" s="42"/>
      <c r="M191" s="230" t="s">
        <v>1</v>
      </c>
      <c r="N191" s="231" t="s">
        <v>43</v>
      </c>
      <c r="O191" s="85"/>
      <c r="P191" s="232">
        <f>O191*H191</f>
        <v>0</v>
      </c>
      <c r="Q191" s="232">
        <v>0</v>
      </c>
      <c r="R191" s="232">
        <f>Q191*H191</f>
        <v>0</v>
      </c>
      <c r="S191" s="232">
        <v>0</v>
      </c>
      <c r="T191" s="233">
        <f>S191*H191</f>
        <v>0</v>
      </c>
      <c r="AR191" s="234" t="s">
        <v>384</v>
      </c>
      <c r="AT191" s="234" t="s">
        <v>133</v>
      </c>
      <c r="AU191" s="234" t="s">
        <v>88</v>
      </c>
      <c r="AY191" s="16" t="s">
        <v>131</v>
      </c>
      <c r="BE191" s="235">
        <f>IF(N191="základní",J191,0)</f>
        <v>0</v>
      </c>
      <c r="BF191" s="235">
        <f>IF(N191="snížená",J191,0)</f>
        <v>0</v>
      </c>
      <c r="BG191" s="235">
        <f>IF(N191="zákl. přenesená",J191,0)</f>
        <v>0</v>
      </c>
      <c r="BH191" s="235">
        <f>IF(N191="sníž. přenesená",J191,0)</f>
        <v>0</v>
      </c>
      <c r="BI191" s="235">
        <f>IF(N191="nulová",J191,0)</f>
        <v>0</v>
      </c>
      <c r="BJ191" s="16" t="s">
        <v>86</v>
      </c>
      <c r="BK191" s="235">
        <f>ROUND(I191*H191,2)</f>
        <v>0</v>
      </c>
      <c r="BL191" s="16" t="s">
        <v>384</v>
      </c>
      <c r="BM191" s="234" t="s">
        <v>514</v>
      </c>
    </row>
    <row r="192" s="1" customFormat="1">
      <c r="B192" s="37"/>
      <c r="C192" s="38"/>
      <c r="D192" s="236" t="s">
        <v>140</v>
      </c>
      <c r="E192" s="38"/>
      <c r="F192" s="237" t="s">
        <v>393</v>
      </c>
      <c r="G192" s="38"/>
      <c r="H192" s="38"/>
      <c r="I192" s="138"/>
      <c r="J192" s="38"/>
      <c r="K192" s="38"/>
      <c r="L192" s="42"/>
      <c r="M192" s="238"/>
      <c r="N192" s="85"/>
      <c r="O192" s="85"/>
      <c r="P192" s="85"/>
      <c r="Q192" s="85"/>
      <c r="R192" s="85"/>
      <c r="S192" s="85"/>
      <c r="T192" s="86"/>
      <c r="AT192" s="16" t="s">
        <v>140</v>
      </c>
      <c r="AU192" s="16" t="s">
        <v>88</v>
      </c>
    </row>
    <row r="193" s="1" customFormat="1" ht="16.5" customHeight="1">
      <c r="B193" s="37"/>
      <c r="C193" s="223" t="s">
        <v>300</v>
      </c>
      <c r="D193" s="223" t="s">
        <v>133</v>
      </c>
      <c r="E193" s="224" t="s">
        <v>395</v>
      </c>
      <c r="F193" s="225" t="s">
        <v>396</v>
      </c>
      <c r="G193" s="226" t="s">
        <v>324</v>
      </c>
      <c r="H193" s="227">
        <v>1</v>
      </c>
      <c r="I193" s="228"/>
      <c r="J193" s="229">
        <f>ROUND(I193*H193,2)</f>
        <v>0</v>
      </c>
      <c r="K193" s="225" t="s">
        <v>397</v>
      </c>
      <c r="L193" s="42"/>
      <c r="M193" s="281" t="s">
        <v>1</v>
      </c>
      <c r="N193" s="282" t="s">
        <v>43</v>
      </c>
      <c r="O193" s="283"/>
      <c r="P193" s="284">
        <f>O193*H193</f>
        <v>0</v>
      </c>
      <c r="Q193" s="284">
        <v>0</v>
      </c>
      <c r="R193" s="284">
        <f>Q193*H193</f>
        <v>0</v>
      </c>
      <c r="S193" s="284">
        <v>0</v>
      </c>
      <c r="T193" s="285">
        <f>S193*H193</f>
        <v>0</v>
      </c>
      <c r="AR193" s="234" t="s">
        <v>384</v>
      </c>
      <c r="AT193" s="234" t="s">
        <v>133</v>
      </c>
      <c r="AU193" s="234" t="s">
        <v>88</v>
      </c>
      <c r="AY193" s="16" t="s">
        <v>131</v>
      </c>
      <c r="BE193" s="235">
        <f>IF(N193="základní",J193,0)</f>
        <v>0</v>
      </c>
      <c r="BF193" s="235">
        <f>IF(N193="snížená",J193,0)</f>
        <v>0</v>
      </c>
      <c r="BG193" s="235">
        <f>IF(N193="zákl. přenesená",J193,0)</f>
        <v>0</v>
      </c>
      <c r="BH193" s="235">
        <f>IF(N193="sníž. přenesená",J193,0)</f>
        <v>0</v>
      </c>
      <c r="BI193" s="235">
        <f>IF(N193="nulová",J193,0)</f>
        <v>0</v>
      </c>
      <c r="BJ193" s="16" t="s">
        <v>86</v>
      </c>
      <c r="BK193" s="235">
        <f>ROUND(I193*H193,2)</f>
        <v>0</v>
      </c>
      <c r="BL193" s="16" t="s">
        <v>384</v>
      </c>
      <c r="BM193" s="234" t="s">
        <v>515</v>
      </c>
    </row>
    <row r="194" s="1" customFormat="1" ht="6.96" customHeight="1">
      <c r="B194" s="60"/>
      <c r="C194" s="61"/>
      <c r="D194" s="61"/>
      <c r="E194" s="61"/>
      <c r="F194" s="61"/>
      <c r="G194" s="61"/>
      <c r="H194" s="61"/>
      <c r="I194" s="172"/>
      <c r="J194" s="61"/>
      <c r="K194" s="61"/>
      <c r="L194" s="42"/>
    </row>
  </sheetData>
  <sheetProtection sheet="1" autoFilter="0" formatColumns="0" formatRows="0" objects="1" scenarios="1" spinCount="100000" saltValue="/sHNPsF6kYDUg88xNKSTF4wwZFwuj1vMTr0aE7uibB3QqerX407kVge8PhbjKEcc3Fmpwb+fHq5z/YSX38cbgw==" hashValue="PIXOmbERA0yHtNbP1UlfZ7tYCnwDHUUoRwlJwTc0Xb1nwTX33pFDoBQk0cSUnSlKGooLrASzK7zrElW+9odYbQ==" algorithmName="SHA-512" password="CC35"/>
  <autoFilter ref="C123:K193"/>
  <mergeCells count="9">
    <mergeCell ref="E7:H7"/>
    <mergeCell ref="E9:H9"/>
    <mergeCell ref="E18:H18"/>
    <mergeCell ref="E27:H27"/>
    <mergeCell ref="E85:H85"/>
    <mergeCell ref="E87:H87"/>
    <mergeCell ref="E114:H114"/>
    <mergeCell ref="E116:H11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Šefčíková Jana</dc:creator>
  <cp:lastModifiedBy>Šefčíková Jana</cp:lastModifiedBy>
  <dcterms:created xsi:type="dcterms:W3CDTF">2020-04-23T10:26:52Z</dcterms:created>
  <dcterms:modified xsi:type="dcterms:W3CDTF">2020-04-23T10:26:58Z</dcterms:modified>
</cp:coreProperties>
</file>